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uarezp\Desktop\EJECUCIONES PARA PUBLICAR\2018\"/>
    </mc:Choice>
  </mc:AlternateContent>
  <bookViews>
    <workbookView xWindow="0" yWindow="0" windowWidth="12075" windowHeight="12900"/>
  </bookViews>
  <sheets>
    <sheet name="ejecucion ingresos ENERO 17 (5)" sheetId="5" r:id="rId1"/>
    <sheet name="ejecucion ingresos feb 17 (6" sheetId="6" r:id="rId2"/>
    <sheet name="ejecucion ingresos marz 17 " sheetId="7" r:id="rId3"/>
    <sheet name="ejecucion ingresos abril 17  " sheetId="8" r:id="rId4"/>
    <sheet name="ejecucion ingresos MAYO 17 (2" sheetId="9" r:id="rId5"/>
    <sheet name="ejecucion ingresos JUNIO 17  (2" sheetId="10" r:id="rId6"/>
    <sheet name="ejecucion ingresos JULIO 17 (2" sheetId="13" r:id="rId7"/>
    <sheet name="ejecucion ingresos AGOSTO 17" sheetId="11" r:id="rId8"/>
    <sheet name="ejecucion ingresos SEPTIEM 17" sheetId="15" r:id="rId9"/>
    <sheet name="ejecucion ingresos OCTUBRE 2017" sheetId="16" r:id="rId10"/>
    <sheet name="ejecucion ingresos NOV 2017" sheetId="17" r:id="rId11"/>
    <sheet name="ejecucion ingresos DIC 2017 (2" sheetId="18" r:id="rId12"/>
    <sheet name="Hoja2" sheetId="19" r:id="rId13"/>
    <sheet name="Hoja1" sheetId="12" r:id="rId14"/>
  </sheets>
  <externalReferences>
    <externalReference r:id="rId15"/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8" l="1"/>
  <c r="G23" i="18"/>
  <c r="H25" i="18"/>
  <c r="K27" i="18"/>
  <c r="F26" i="18"/>
  <c r="L25" i="18"/>
  <c r="F25" i="18"/>
  <c r="I25" i="18" s="1"/>
  <c r="F24" i="18"/>
  <c r="K23" i="18"/>
  <c r="D23" i="18"/>
  <c r="F23" i="18" s="1"/>
  <c r="C23" i="18"/>
  <c r="F22" i="18"/>
  <c r="G21" i="18"/>
  <c r="D21" i="18"/>
  <c r="C21" i="18"/>
  <c r="F20" i="18"/>
  <c r="K19" i="18"/>
  <c r="K16" i="18" s="1"/>
  <c r="D19" i="18"/>
  <c r="D16" i="18" s="1"/>
  <c r="C19" i="18"/>
  <c r="C16" i="18" s="1"/>
  <c r="F18" i="18"/>
  <c r="F17" i="18"/>
  <c r="F15" i="18"/>
  <c r="F14" i="18"/>
  <c r="F13" i="18"/>
  <c r="F12" i="18"/>
  <c r="G11" i="18"/>
  <c r="D11" i="18"/>
  <c r="C11" i="18"/>
  <c r="F8" i="18"/>
  <c r="J25" i="18" l="1"/>
  <c r="G16" i="18"/>
  <c r="C10" i="18"/>
  <c r="F16" i="18"/>
  <c r="D10" i="18"/>
  <c r="F11" i="18"/>
  <c r="F21" i="18"/>
  <c r="F19" i="18"/>
  <c r="G10" i="18" l="1"/>
  <c r="D9" i="18"/>
  <c r="F10" i="18"/>
  <c r="C9" i="18"/>
  <c r="G23" i="17"/>
  <c r="L25" i="17"/>
  <c r="J25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8" i="17"/>
  <c r="F8" i="17" s="1"/>
  <c r="D23" i="17"/>
  <c r="C23" i="17"/>
  <c r="G21" i="17"/>
  <c r="G19" i="17"/>
  <c r="G16" i="17" s="1"/>
  <c r="K27" i="17"/>
  <c r="K23" i="17"/>
  <c r="D21" i="17"/>
  <c r="C21" i="17"/>
  <c r="K19" i="17"/>
  <c r="K16" i="17" s="1"/>
  <c r="D19" i="17"/>
  <c r="C19" i="17"/>
  <c r="G11" i="17"/>
  <c r="D11" i="17"/>
  <c r="C11" i="17"/>
  <c r="G9" i="18" l="1"/>
  <c r="D27" i="18"/>
  <c r="E27" i="18"/>
  <c r="C27" i="18"/>
  <c r="D16" i="17"/>
  <c r="G10" i="17"/>
  <c r="C16" i="17"/>
  <c r="G20" i="16"/>
  <c r="G27" i="18" l="1"/>
  <c r="F9" i="18"/>
  <c r="D10" i="17"/>
  <c r="G9" i="17"/>
  <c r="C10" i="17"/>
  <c r="K27" i="16"/>
  <c r="E26" i="16"/>
  <c r="F26" i="16" s="1"/>
  <c r="E24" i="16"/>
  <c r="F24" i="16" s="1"/>
  <c r="K23" i="16"/>
  <c r="D23" i="16"/>
  <c r="E23" i="16" s="1"/>
  <c r="F23" i="16" s="1"/>
  <c r="C23" i="16"/>
  <c r="E22" i="16"/>
  <c r="F22" i="16" s="1"/>
  <c r="G21" i="16"/>
  <c r="D21" i="16"/>
  <c r="E21" i="16" s="1"/>
  <c r="C21" i="16"/>
  <c r="F20" i="16"/>
  <c r="E20" i="16"/>
  <c r="K19" i="16"/>
  <c r="K16" i="16" s="1"/>
  <c r="D19" i="16"/>
  <c r="D16" i="16" s="1"/>
  <c r="E16" i="16" s="1"/>
  <c r="C19" i="16"/>
  <c r="C16" i="16" s="1"/>
  <c r="E18" i="16"/>
  <c r="F18" i="16" s="1"/>
  <c r="E17" i="16"/>
  <c r="F17" i="16" s="1"/>
  <c r="E15" i="16"/>
  <c r="F15" i="16" s="1"/>
  <c r="E14" i="16"/>
  <c r="F14" i="16" s="1"/>
  <c r="E13" i="16"/>
  <c r="F13" i="16" s="1"/>
  <c r="E12" i="16"/>
  <c r="F12" i="16" s="1"/>
  <c r="G11" i="16"/>
  <c r="D11" i="16"/>
  <c r="C11" i="16"/>
  <c r="E8" i="16"/>
  <c r="F8" i="16" s="1"/>
  <c r="F27" i="18" l="1"/>
  <c r="D9" i="17"/>
  <c r="E27" i="17" s="1"/>
  <c r="C9" i="17"/>
  <c r="G27" i="17"/>
  <c r="F21" i="16"/>
  <c r="D10" i="16"/>
  <c r="E19" i="16"/>
  <c r="F19" i="16" s="1"/>
  <c r="C10" i="16"/>
  <c r="G23" i="16"/>
  <c r="G19" i="16"/>
  <c r="C9" i="16"/>
  <c r="D9" i="16"/>
  <c r="E10" i="16"/>
  <c r="F16" i="16"/>
  <c r="E11" i="16"/>
  <c r="F11" i="16" s="1"/>
  <c r="E11" i="15"/>
  <c r="E12" i="15"/>
  <c r="E13" i="15"/>
  <c r="E14" i="15"/>
  <c r="E15" i="15"/>
  <c r="E17" i="15"/>
  <c r="E18" i="15"/>
  <c r="E20" i="15"/>
  <c r="E21" i="15"/>
  <c r="E22" i="15"/>
  <c r="E23" i="15"/>
  <c r="E24" i="15"/>
  <c r="E25" i="15"/>
  <c r="E8" i="15"/>
  <c r="D27" i="17" l="1"/>
  <c r="C27" i="17"/>
  <c r="G16" i="16"/>
  <c r="F10" i="16"/>
  <c r="C27" i="16"/>
  <c r="E9" i="16"/>
  <c r="E27" i="16" s="1"/>
  <c r="D27" i="16"/>
  <c r="K26" i="15"/>
  <c r="F25" i="15"/>
  <c r="F24" i="15"/>
  <c r="K23" i="15"/>
  <c r="G23" i="15"/>
  <c r="D23" i="15"/>
  <c r="C23" i="15"/>
  <c r="F23" i="15" s="1"/>
  <c r="F22" i="15"/>
  <c r="G21" i="15"/>
  <c r="D21" i="15"/>
  <c r="C21" i="15"/>
  <c r="F21" i="15" s="1"/>
  <c r="F20" i="15"/>
  <c r="K19" i="15"/>
  <c r="D19" i="15"/>
  <c r="E19" i="15" s="1"/>
  <c r="F19" i="15" s="1"/>
  <c r="C19" i="15"/>
  <c r="F18" i="15"/>
  <c r="F17" i="15"/>
  <c r="K16" i="15"/>
  <c r="C16" i="15"/>
  <c r="C10" i="15" s="1"/>
  <c r="F15" i="15"/>
  <c r="F14" i="15"/>
  <c r="F13" i="15"/>
  <c r="F12" i="15"/>
  <c r="G11" i="15"/>
  <c r="D11" i="15"/>
  <c r="C11" i="15"/>
  <c r="F8" i="15"/>
  <c r="F27" i="17" l="1"/>
  <c r="G10" i="16"/>
  <c r="G9" i="16" s="1"/>
  <c r="F9" i="16"/>
  <c r="F27" i="16" s="1"/>
  <c r="D16" i="15"/>
  <c r="G19" i="15"/>
  <c r="C9" i="15"/>
  <c r="F11" i="15"/>
  <c r="K26" i="13"/>
  <c r="H25" i="13"/>
  <c r="L25" i="13" s="1"/>
  <c r="E25" i="13"/>
  <c r="F25" i="13" s="1"/>
  <c r="H24" i="13"/>
  <c r="L24" i="13" s="1"/>
  <c r="E24" i="13"/>
  <c r="F24" i="13" s="1"/>
  <c r="K23" i="13"/>
  <c r="G23" i="13"/>
  <c r="H23" i="13" s="1"/>
  <c r="L23" i="13" s="1"/>
  <c r="E23" i="13"/>
  <c r="D23" i="13"/>
  <c r="C23" i="13"/>
  <c r="H22" i="13"/>
  <c r="L22" i="13" s="1"/>
  <c r="E22" i="13"/>
  <c r="F22" i="13" s="1"/>
  <c r="H21" i="13"/>
  <c r="L21" i="13" s="1"/>
  <c r="G21" i="13"/>
  <c r="D21" i="13"/>
  <c r="E21" i="13" s="1"/>
  <c r="F21" i="13" s="1"/>
  <c r="C21" i="13"/>
  <c r="H20" i="13"/>
  <c r="L20" i="13" s="1"/>
  <c r="E20" i="13"/>
  <c r="F20" i="13" s="1"/>
  <c r="K19" i="13"/>
  <c r="K16" i="13" s="1"/>
  <c r="G19" i="13"/>
  <c r="G16" i="13" s="1"/>
  <c r="D19" i="13"/>
  <c r="E19" i="13" s="1"/>
  <c r="F19" i="13" s="1"/>
  <c r="C19" i="13"/>
  <c r="H18" i="13"/>
  <c r="L18" i="13" s="1"/>
  <c r="E18" i="13"/>
  <c r="F18" i="13" s="1"/>
  <c r="H17" i="13"/>
  <c r="L17" i="13" s="1"/>
  <c r="E17" i="13"/>
  <c r="F17" i="13" s="1"/>
  <c r="C16" i="13"/>
  <c r="H15" i="13"/>
  <c r="L15" i="13" s="1"/>
  <c r="E15" i="13"/>
  <c r="F15" i="13" s="1"/>
  <c r="H14" i="13"/>
  <c r="H14" i="11" s="1"/>
  <c r="H14" i="15" s="1"/>
  <c r="E14" i="13"/>
  <c r="F14" i="13" s="1"/>
  <c r="H13" i="13"/>
  <c r="L13" i="13" s="1"/>
  <c r="E13" i="13"/>
  <c r="F13" i="13" s="1"/>
  <c r="H12" i="13"/>
  <c r="L12" i="13" s="1"/>
  <c r="E12" i="13"/>
  <c r="F12" i="13" s="1"/>
  <c r="H11" i="13"/>
  <c r="L11" i="13" s="1"/>
  <c r="G11" i="13"/>
  <c r="D11" i="13"/>
  <c r="C11" i="13"/>
  <c r="H8" i="13"/>
  <c r="H8" i="11" s="1"/>
  <c r="H8" i="15" s="1"/>
  <c r="E8" i="13"/>
  <c r="F8" i="13" s="1"/>
  <c r="J8" i="13" l="1"/>
  <c r="J13" i="13"/>
  <c r="F23" i="13"/>
  <c r="J22" i="13"/>
  <c r="J17" i="13"/>
  <c r="J20" i="13"/>
  <c r="J8" i="15"/>
  <c r="H8" i="16"/>
  <c r="L14" i="15"/>
  <c r="H14" i="16"/>
  <c r="G27" i="16"/>
  <c r="J14" i="13"/>
  <c r="E16" i="15"/>
  <c r="F16" i="15" s="1"/>
  <c r="D10" i="15"/>
  <c r="L8" i="15"/>
  <c r="I8" i="15"/>
  <c r="J14" i="15"/>
  <c r="I14" i="15"/>
  <c r="G16" i="15"/>
  <c r="C26" i="15"/>
  <c r="J12" i="13"/>
  <c r="J24" i="13"/>
  <c r="J18" i="13"/>
  <c r="H25" i="11"/>
  <c r="H25" i="15" s="1"/>
  <c r="H13" i="11"/>
  <c r="H13" i="15" s="1"/>
  <c r="H24" i="11"/>
  <c r="H24" i="15" s="1"/>
  <c r="H18" i="11"/>
  <c r="H18" i="15" s="1"/>
  <c r="J21" i="13"/>
  <c r="H19" i="13"/>
  <c r="H17" i="11"/>
  <c r="H17" i="15" s="1"/>
  <c r="H15" i="11"/>
  <c r="H15" i="15" s="1"/>
  <c r="H12" i="11"/>
  <c r="H12" i="15" s="1"/>
  <c r="J23" i="13"/>
  <c r="J15" i="13"/>
  <c r="J25" i="13"/>
  <c r="H22" i="11"/>
  <c r="H22" i="15" s="1"/>
  <c r="I14" i="13"/>
  <c r="H16" i="13"/>
  <c r="G10" i="13"/>
  <c r="C10" i="13"/>
  <c r="E11" i="13"/>
  <c r="F11" i="13" s="1"/>
  <c r="J11" i="13" s="1"/>
  <c r="I13" i="13"/>
  <c r="L14" i="13"/>
  <c r="D16" i="13"/>
  <c r="E16" i="13" s="1"/>
  <c r="F16" i="13" s="1"/>
  <c r="I22" i="13"/>
  <c r="I20" i="13"/>
  <c r="I12" i="13"/>
  <c r="I21" i="13"/>
  <c r="I8" i="13"/>
  <c r="L8" i="13"/>
  <c r="I15" i="13"/>
  <c r="I17" i="13"/>
  <c r="H8" i="17" l="1"/>
  <c r="J8" i="17" s="1"/>
  <c r="H14" i="17"/>
  <c r="J14" i="17" s="1"/>
  <c r="L14" i="17"/>
  <c r="H24" i="16"/>
  <c r="L24" i="16" s="1"/>
  <c r="H26" i="16"/>
  <c r="L26" i="16" s="1"/>
  <c r="H13" i="16"/>
  <c r="H12" i="16"/>
  <c r="H15" i="16"/>
  <c r="L15" i="16" s="1"/>
  <c r="H17" i="16"/>
  <c r="H22" i="16"/>
  <c r="L22" i="16" s="1"/>
  <c r="H18" i="16"/>
  <c r="L14" i="16"/>
  <c r="I14" i="16"/>
  <c r="J14" i="16"/>
  <c r="J8" i="16"/>
  <c r="L8" i="16"/>
  <c r="I8" i="16"/>
  <c r="I22" i="16"/>
  <c r="J22" i="16"/>
  <c r="D9" i="15"/>
  <c r="E9" i="15" s="1"/>
  <c r="E10" i="15"/>
  <c r="F10" i="15" s="1"/>
  <c r="L24" i="15"/>
  <c r="J24" i="15"/>
  <c r="L13" i="15"/>
  <c r="I13" i="15"/>
  <c r="J13" i="15"/>
  <c r="L25" i="15"/>
  <c r="J25" i="15"/>
  <c r="L12" i="15"/>
  <c r="I12" i="15"/>
  <c r="J12" i="15"/>
  <c r="L15" i="15"/>
  <c r="I15" i="15"/>
  <c r="J15" i="15"/>
  <c r="L17" i="15"/>
  <c r="I17" i="15"/>
  <c r="J17" i="15"/>
  <c r="L22" i="15"/>
  <c r="I22" i="15"/>
  <c r="J22" i="15"/>
  <c r="L18" i="15"/>
  <c r="J18" i="15"/>
  <c r="G10" i="15"/>
  <c r="J16" i="13"/>
  <c r="I19" i="13"/>
  <c r="L19" i="13"/>
  <c r="J19" i="13"/>
  <c r="C9" i="13"/>
  <c r="H10" i="13"/>
  <c r="G9" i="13"/>
  <c r="I16" i="13"/>
  <c r="L16" i="13"/>
  <c r="I11" i="13"/>
  <c r="D10" i="13"/>
  <c r="I15" i="16" l="1"/>
  <c r="J24" i="16"/>
  <c r="I8" i="17"/>
  <c r="I14" i="17"/>
  <c r="H14" i="18"/>
  <c r="J14" i="18" s="1"/>
  <c r="L8" i="17"/>
  <c r="H8" i="18"/>
  <c r="L8" i="18" s="1"/>
  <c r="H22" i="17"/>
  <c r="H22" i="18" s="1"/>
  <c r="H17" i="17"/>
  <c r="H13" i="17"/>
  <c r="H15" i="17"/>
  <c r="H15" i="18" s="1"/>
  <c r="L17" i="16"/>
  <c r="H26" i="17"/>
  <c r="H26" i="18" s="1"/>
  <c r="J15" i="16"/>
  <c r="H24" i="17"/>
  <c r="H24" i="18" s="1"/>
  <c r="J13" i="16"/>
  <c r="I13" i="16"/>
  <c r="L13" i="16"/>
  <c r="J17" i="16"/>
  <c r="L18" i="16"/>
  <c r="H18" i="17"/>
  <c r="I17" i="16"/>
  <c r="J26" i="16"/>
  <c r="I12" i="16"/>
  <c r="H12" i="17"/>
  <c r="L12" i="16"/>
  <c r="J18" i="16"/>
  <c r="L26" i="17"/>
  <c r="J26" i="17"/>
  <c r="J12" i="16"/>
  <c r="J24" i="17"/>
  <c r="D26" i="15"/>
  <c r="G9" i="15"/>
  <c r="E26" i="15"/>
  <c r="F9" i="15"/>
  <c r="E10" i="13"/>
  <c r="F10" i="13" s="1"/>
  <c r="J10" i="13" s="1"/>
  <c r="D9" i="13"/>
  <c r="C26" i="13"/>
  <c r="G26" i="13"/>
  <c r="H9" i="13"/>
  <c r="L10" i="13"/>
  <c r="I8" i="18" l="1"/>
  <c r="L22" i="17"/>
  <c r="I22" i="17"/>
  <c r="J22" i="17"/>
  <c r="J8" i="18"/>
  <c r="L14" i="18"/>
  <c r="I14" i="18"/>
  <c r="L24" i="17"/>
  <c r="L13" i="17"/>
  <c r="H13" i="18"/>
  <c r="I13" i="18" s="1"/>
  <c r="J18" i="17"/>
  <c r="H18" i="18"/>
  <c r="L17" i="17"/>
  <c r="H17" i="18"/>
  <c r="I17" i="18" s="1"/>
  <c r="J17" i="17"/>
  <c r="I15" i="17"/>
  <c r="L15" i="17"/>
  <c r="J15" i="17"/>
  <c r="L12" i="17"/>
  <c r="H12" i="18"/>
  <c r="I17" i="17"/>
  <c r="L15" i="18"/>
  <c r="J15" i="18"/>
  <c r="I15" i="18"/>
  <c r="J12" i="17"/>
  <c r="L13" i="18"/>
  <c r="J13" i="18"/>
  <c r="I13" i="17"/>
  <c r="J13" i="17"/>
  <c r="L26" i="18"/>
  <c r="J26" i="18"/>
  <c r="L24" i="18"/>
  <c r="J24" i="18"/>
  <c r="L22" i="18"/>
  <c r="J22" i="18"/>
  <c r="I22" i="18"/>
  <c r="I12" i="17"/>
  <c r="L18" i="17"/>
  <c r="G26" i="15"/>
  <c r="F26" i="15"/>
  <c r="I10" i="13"/>
  <c r="L9" i="13"/>
  <c r="L26" i="13" s="1"/>
  <c r="H26" i="13"/>
  <c r="D26" i="13"/>
  <c r="E9" i="13"/>
  <c r="J17" i="18" l="1"/>
  <c r="L12" i="18"/>
  <c r="J12" i="18"/>
  <c r="I12" i="18"/>
  <c r="J18" i="18"/>
  <c r="L18" i="18"/>
  <c r="L17" i="18"/>
  <c r="E26" i="13"/>
  <c r="F9" i="13"/>
  <c r="J9" i="13" l="1"/>
  <c r="F26" i="13"/>
  <c r="I9" i="13"/>
  <c r="J26" i="13" l="1"/>
  <c r="I26" i="13"/>
  <c r="G20" i="11" l="1"/>
  <c r="H20" i="11" s="1"/>
  <c r="H20" i="15" s="1"/>
  <c r="H20" i="16" l="1"/>
  <c r="I20" i="16" s="1"/>
  <c r="J20" i="15"/>
  <c r="L20" i="15"/>
  <c r="I20" i="15"/>
  <c r="L24" i="11"/>
  <c r="L15" i="11"/>
  <c r="L8" i="11"/>
  <c r="K26" i="11"/>
  <c r="K23" i="11"/>
  <c r="D23" i="11"/>
  <c r="C23" i="11"/>
  <c r="G21" i="11"/>
  <c r="D21" i="11"/>
  <c r="C21" i="11"/>
  <c r="K19" i="11"/>
  <c r="K16" i="11" s="1"/>
  <c r="G19" i="11"/>
  <c r="H19" i="11" s="1"/>
  <c r="H19" i="15" s="1"/>
  <c r="D19" i="11"/>
  <c r="D16" i="11" s="1"/>
  <c r="C19" i="11"/>
  <c r="L18" i="11"/>
  <c r="L17" i="11"/>
  <c r="L14" i="11"/>
  <c r="L13" i="11"/>
  <c r="G11" i="11"/>
  <c r="H11" i="11" s="1"/>
  <c r="H11" i="15" s="1"/>
  <c r="D11" i="11"/>
  <c r="C11" i="11"/>
  <c r="J20" i="16" l="1"/>
  <c r="H20" i="17"/>
  <c r="H20" i="18" s="1"/>
  <c r="L20" i="16"/>
  <c r="H19" i="16"/>
  <c r="J19" i="16" s="1"/>
  <c r="H11" i="16"/>
  <c r="I11" i="16" s="1"/>
  <c r="L11" i="15"/>
  <c r="I11" i="15"/>
  <c r="J11" i="15"/>
  <c r="L19" i="15"/>
  <c r="I19" i="15"/>
  <c r="J19" i="15"/>
  <c r="H21" i="11"/>
  <c r="H21" i="15" s="1"/>
  <c r="G16" i="11"/>
  <c r="H16" i="11" s="1"/>
  <c r="H16" i="15" s="1"/>
  <c r="L22" i="11"/>
  <c r="G23" i="11"/>
  <c r="H23" i="11" s="1"/>
  <c r="H23" i="15" s="1"/>
  <c r="D10" i="11"/>
  <c r="C16" i="11"/>
  <c r="I20" i="17" l="1"/>
  <c r="J20" i="17"/>
  <c r="L20" i="17"/>
  <c r="H19" i="17"/>
  <c r="H19" i="18" s="1"/>
  <c r="H11" i="17"/>
  <c r="H11" i="18" s="1"/>
  <c r="L11" i="16"/>
  <c r="J11" i="16"/>
  <c r="L20" i="18"/>
  <c r="J20" i="18"/>
  <c r="I20" i="18"/>
  <c r="L19" i="16"/>
  <c r="I19" i="16"/>
  <c r="L11" i="17"/>
  <c r="H23" i="16"/>
  <c r="H21" i="16"/>
  <c r="H16" i="16"/>
  <c r="J16" i="16" s="1"/>
  <c r="L21" i="15"/>
  <c r="J21" i="15"/>
  <c r="I21" i="15"/>
  <c r="L23" i="15"/>
  <c r="J23" i="15"/>
  <c r="J16" i="15"/>
  <c r="L16" i="15"/>
  <c r="I16" i="15"/>
  <c r="L21" i="11"/>
  <c r="G10" i="11"/>
  <c r="H10" i="11" s="1"/>
  <c r="H10" i="15" s="1"/>
  <c r="D9" i="11"/>
  <c r="C10" i="11"/>
  <c r="I11" i="17" l="1"/>
  <c r="J19" i="17"/>
  <c r="L19" i="17"/>
  <c r="I19" i="17"/>
  <c r="J11" i="17"/>
  <c r="H23" i="17"/>
  <c r="I16" i="16"/>
  <c r="L11" i="18"/>
  <c r="I11" i="18"/>
  <c r="J11" i="18"/>
  <c r="L19" i="18"/>
  <c r="J19" i="18"/>
  <c r="I19" i="18"/>
  <c r="I21" i="16"/>
  <c r="H21" i="17"/>
  <c r="I21" i="17" s="1"/>
  <c r="L23" i="16"/>
  <c r="J23" i="16"/>
  <c r="L16" i="16"/>
  <c r="H16" i="17"/>
  <c r="H10" i="16"/>
  <c r="J21" i="16"/>
  <c r="L21" i="16"/>
  <c r="J10" i="15"/>
  <c r="L10" i="15"/>
  <c r="I10" i="15"/>
  <c r="G9" i="11"/>
  <c r="H9" i="11" s="1"/>
  <c r="H9" i="15" s="1"/>
  <c r="C9" i="11"/>
  <c r="D26" i="11"/>
  <c r="K26" i="10"/>
  <c r="K23" i="10"/>
  <c r="G23" i="10"/>
  <c r="D23" i="10"/>
  <c r="C23" i="10"/>
  <c r="G21" i="10"/>
  <c r="D21" i="10"/>
  <c r="C21" i="10"/>
  <c r="K19" i="10"/>
  <c r="K16" i="10" s="1"/>
  <c r="G19" i="10"/>
  <c r="D19" i="10"/>
  <c r="C19" i="10"/>
  <c r="G11" i="10"/>
  <c r="D11" i="10"/>
  <c r="C11" i="10"/>
  <c r="L21" i="17" l="1"/>
  <c r="H21" i="18"/>
  <c r="I23" i="17"/>
  <c r="H23" i="18"/>
  <c r="I23" i="18" s="1"/>
  <c r="J23" i="17"/>
  <c r="L23" i="17"/>
  <c r="L16" i="17"/>
  <c r="H16" i="18"/>
  <c r="L16" i="18" s="1"/>
  <c r="J21" i="17"/>
  <c r="H10" i="17"/>
  <c r="J23" i="18"/>
  <c r="J16" i="17"/>
  <c r="I16" i="17"/>
  <c r="I10" i="16"/>
  <c r="L10" i="16"/>
  <c r="J10" i="16"/>
  <c r="H9" i="16"/>
  <c r="I9" i="15"/>
  <c r="L9" i="15"/>
  <c r="L26" i="15" s="1"/>
  <c r="H26" i="15"/>
  <c r="J9" i="15"/>
  <c r="G26" i="11"/>
  <c r="C26" i="11"/>
  <c r="D16" i="10"/>
  <c r="G16" i="10"/>
  <c r="C16" i="10"/>
  <c r="C10" i="10" s="1"/>
  <c r="L23" i="18" l="1"/>
  <c r="J16" i="18"/>
  <c r="L21" i="18"/>
  <c r="J21" i="18"/>
  <c r="I21" i="18"/>
  <c r="I16" i="18"/>
  <c r="I10" i="17"/>
  <c r="H10" i="18"/>
  <c r="L10" i="18" s="1"/>
  <c r="L10" i="17"/>
  <c r="H9" i="17"/>
  <c r="H9" i="18" s="1"/>
  <c r="J10" i="17"/>
  <c r="J9" i="16"/>
  <c r="I9" i="16"/>
  <c r="H27" i="16"/>
  <c r="I27" i="16" s="1"/>
  <c r="L9" i="16"/>
  <c r="L27" i="16" s="1"/>
  <c r="J26" i="15"/>
  <c r="I26" i="15"/>
  <c r="D10" i="10"/>
  <c r="C9" i="10"/>
  <c r="G10" i="10"/>
  <c r="D21" i="9"/>
  <c r="D19" i="9"/>
  <c r="D11" i="9"/>
  <c r="G19" i="9"/>
  <c r="G16" i="9" s="1"/>
  <c r="K26" i="9"/>
  <c r="K23" i="9"/>
  <c r="D23" i="9"/>
  <c r="C23" i="9"/>
  <c r="G21" i="9"/>
  <c r="C21" i="9"/>
  <c r="K19" i="9"/>
  <c r="C19" i="9"/>
  <c r="C16" i="9" s="1"/>
  <c r="K16" i="9"/>
  <c r="C11" i="9"/>
  <c r="C10" i="9" s="1"/>
  <c r="J9" i="17" l="1"/>
  <c r="L9" i="17"/>
  <c r="L27" i="17" s="1"/>
  <c r="I9" i="17"/>
  <c r="H27" i="17"/>
  <c r="J27" i="17" s="1"/>
  <c r="I10" i="18"/>
  <c r="J10" i="18"/>
  <c r="L9" i="18"/>
  <c r="L27" i="18" s="1"/>
  <c r="J9" i="18"/>
  <c r="I9" i="18"/>
  <c r="H27" i="18"/>
  <c r="J27" i="16"/>
  <c r="D9" i="10"/>
  <c r="C26" i="10"/>
  <c r="G9" i="10"/>
  <c r="D16" i="9"/>
  <c r="G11" i="9"/>
  <c r="G23" i="9"/>
  <c r="C9" i="9"/>
  <c r="E24" i="8"/>
  <c r="E24" i="9" s="1"/>
  <c r="I27" i="17" l="1"/>
  <c r="J27" i="18"/>
  <c r="I27" i="18"/>
  <c r="E24" i="11"/>
  <c r="F24" i="11" s="1"/>
  <c r="J24" i="11" s="1"/>
  <c r="E24" i="10"/>
  <c r="F24" i="10" s="1"/>
  <c r="F24" i="9"/>
  <c r="D26" i="10"/>
  <c r="G26" i="10"/>
  <c r="D10" i="9"/>
  <c r="G10" i="9"/>
  <c r="C26" i="9"/>
  <c r="D9" i="9" l="1"/>
  <c r="G9" i="9"/>
  <c r="G26" i="9" s="1"/>
  <c r="K26" i="8"/>
  <c r="D26" i="8"/>
  <c r="F24" i="8"/>
  <c r="K23" i="8"/>
  <c r="G23" i="8"/>
  <c r="D23" i="8"/>
  <c r="C23" i="8"/>
  <c r="G21" i="8"/>
  <c r="C21" i="8"/>
  <c r="G19" i="8"/>
  <c r="K19" i="8"/>
  <c r="K16" i="8" s="1"/>
  <c r="C19" i="8"/>
  <c r="C16" i="8"/>
  <c r="G11" i="8"/>
  <c r="C11" i="8"/>
  <c r="E8" i="8"/>
  <c r="C10" i="8" l="1"/>
  <c r="F8" i="8"/>
  <c r="E8" i="9"/>
  <c r="D26" i="9"/>
  <c r="G16" i="8"/>
  <c r="C9" i="8"/>
  <c r="F8" i="9" l="1"/>
  <c r="E8" i="11"/>
  <c r="F8" i="11" s="1"/>
  <c r="E8" i="10"/>
  <c r="C26" i="8"/>
  <c r="G10" i="8"/>
  <c r="G20" i="7"/>
  <c r="J8" i="11" l="1"/>
  <c r="I8" i="11"/>
  <c r="F8" i="10"/>
  <c r="G9" i="8"/>
  <c r="D26" i="7"/>
  <c r="G26" i="8" l="1"/>
  <c r="K26" i="7" l="1"/>
  <c r="E25" i="7"/>
  <c r="F24" i="7"/>
  <c r="K23" i="7"/>
  <c r="G23" i="7"/>
  <c r="E23" i="7"/>
  <c r="E23" i="8" s="1"/>
  <c r="D23" i="7"/>
  <c r="C23" i="7"/>
  <c r="E22" i="7"/>
  <c r="E22" i="8" s="1"/>
  <c r="G21" i="7"/>
  <c r="E21" i="7"/>
  <c r="C21" i="7"/>
  <c r="E20" i="7"/>
  <c r="K19" i="7"/>
  <c r="G19" i="7"/>
  <c r="D19" i="7"/>
  <c r="D16" i="7" s="1"/>
  <c r="D10" i="7" s="1"/>
  <c r="D9" i="7" s="1"/>
  <c r="C19" i="7"/>
  <c r="E18" i="7"/>
  <c r="E18" i="8" s="1"/>
  <c r="E17" i="7"/>
  <c r="E17" i="8" s="1"/>
  <c r="K16" i="7"/>
  <c r="C16" i="7"/>
  <c r="F15" i="7"/>
  <c r="E15" i="7"/>
  <c r="E15" i="8" s="1"/>
  <c r="E14" i="7"/>
  <c r="E13" i="7"/>
  <c r="E13" i="8" s="1"/>
  <c r="E12" i="7"/>
  <c r="G11" i="7"/>
  <c r="E11" i="7"/>
  <c r="E11" i="8" s="1"/>
  <c r="C11" i="7"/>
  <c r="E10" i="7"/>
  <c r="E10" i="8" s="1"/>
  <c r="E9" i="7"/>
  <c r="E9" i="8" s="1"/>
  <c r="E8" i="7"/>
  <c r="F8" i="7" s="1"/>
  <c r="F12" i="7" l="1"/>
  <c r="E12" i="8"/>
  <c r="E13" i="9"/>
  <c r="F13" i="8"/>
  <c r="F23" i="7"/>
  <c r="F13" i="7"/>
  <c r="E22" i="9"/>
  <c r="F22" i="8"/>
  <c r="E18" i="9"/>
  <c r="F18" i="8"/>
  <c r="F22" i="7"/>
  <c r="F21" i="7"/>
  <c r="E21" i="8"/>
  <c r="F14" i="7"/>
  <c r="E14" i="8"/>
  <c r="E17" i="9"/>
  <c r="F17" i="8"/>
  <c r="E10" i="9"/>
  <c r="F10" i="8"/>
  <c r="C10" i="7"/>
  <c r="C9" i="7" s="1"/>
  <c r="F17" i="7"/>
  <c r="F25" i="7"/>
  <c r="E25" i="8"/>
  <c r="E23" i="9"/>
  <c r="F23" i="8"/>
  <c r="E9" i="9"/>
  <c r="F9" i="8"/>
  <c r="F26" i="8" s="1"/>
  <c r="E11" i="9"/>
  <c r="F11" i="8"/>
  <c r="E15" i="9"/>
  <c r="F15" i="8"/>
  <c r="E19" i="7"/>
  <c r="E20" i="8"/>
  <c r="E26" i="7"/>
  <c r="G16" i="7"/>
  <c r="E16" i="7"/>
  <c r="E16" i="8" s="1"/>
  <c r="F20" i="7"/>
  <c r="F11" i="7"/>
  <c r="F18" i="7"/>
  <c r="E22" i="11" l="1"/>
  <c r="F22" i="11" s="1"/>
  <c r="E22" i="10"/>
  <c r="F22" i="10" s="1"/>
  <c r="F22" i="9"/>
  <c r="E11" i="11"/>
  <c r="F11" i="11" s="1"/>
  <c r="E11" i="10"/>
  <c r="F11" i="10" s="1"/>
  <c r="F11" i="9"/>
  <c r="E15" i="11"/>
  <c r="F15" i="11" s="1"/>
  <c r="E15" i="10"/>
  <c r="F15" i="10" s="1"/>
  <c r="F15" i="9"/>
  <c r="E21" i="9"/>
  <c r="F21" i="8"/>
  <c r="F9" i="9"/>
  <c r="F26" i="9" s="1"/>
  <c r="E9" i="11"/>
  <c r="E9" i="10"/>
  <c r="E26" i="9"/>
  <c r="F10" i="9"/>
  <c r="E10" i="11"/>
  <c r="F10" i="11" s="1"/>
  <c r="E10" i="10"/>
  <c r="F10" i="10" s="1"/>
  <c r="E13" i="11"/>
  <c r="F13" i="11" s="1"/>
  <c r="E13" i="10"/>
  <c r="F13" i="10" s="1"/>
  <c r="F13" i="9"/>
  <c r="E16" i="9"/>
  <c r="F16" i="8"/>
  <c r="F10" i="7"/>
  <c r="F19" i="7"/>
  <c r="E19" i="8"/>
  <c r="E23" i="11"/>
  <c r="F23" i="11" s="1"/>
  <c r="E23" i="10"/>
  <c r="F23" i="10" s="1"/>
  <c r="F23" i="9"/>
  <c r="E17" i="11"/>
  <c r="F17" i="11" s="1"/>
  <c r="E17" i="10"/>
  <c r="F17" i="10" s="1"/>
  <c r="F17" i="9"/>
  <c r="E18" i="11"/>
  <c r="F18" i="11" s="1"/>
  <c r="J18" i="11" s="1"/>
  <c r="E18" i="10"/>
  <c r="F18" i="10" s="1"/>
  <c r="F18" i="9"/>
  <c r="E12" i="9"/>
  <c r="F12" i="8"/>
  <c r="F16" i="7"/>
  <c r="E20" i="9"/>
  <c r="E26" i="8"/>
  <c r="F20" i="8"/>
  <c r="E25" i="9"/>
  <c r="F25" i="8"/>
  <c r="E14" i="9"/>
  <c r="F14" i="8"/>
  <c r="G10" i="7"/>
  <c r="C26" i="7"/>
  <c r="F9" i="7"/>
  <c r="E14" i="11" l="1"/>
  <c r="F14" i="11" s="1"/>
  <c r="E14" i="10"/>
  <c r="F14" i="10" s="1"/>
  <c r="F14" i="9"/>
  <c r="F16" i="9"/>
  <c r="E16" i="11"/>
  <c r="F16" i="11" s="1"/>
  <c r="E16" i="10"/>
  <c r="F16" i="10" s="1"/>
  <c r="F20" i="9"/>
  <c r="E20" i="11"/>
  <c r="F20" i="11" s="1"/>
  <c r="E20" i="10"/>
  <c r="F20" i="10" s="1"/>
  <c r="E12" i="11"/>
  <c r="F12" i="11" s="1"/>
  <c r="E12" i="10"/>
  <c r="F12" i="10" s="1"/>
  <c r="F12" i="9"/>
  <c r="E21" i="11"/>
  <c r="F21" i="11" s="1"/>
  <c r="E21" i="10"/>
  <c r="F21" i="10" s="1"/>
  <c r="F21" i="9"/>
  <c r="E26" i="11"/>
  <c r="F9" i="11"/>
  <c r="F26" i="11" s="1"/>
  <c r="J17" i="11"/>
  <c r="I17" i="11"/>
  <c r="E25" i="11"/>
  <c r="F25" i="11" s="1"/>
  <c r="E25" i="10"/>
  <c r="F25" i="10" s="1"/>
  <c r="F25" i="9"/>
  <c r="J13" i="11"/>
  <c r="I13" i="11"/>
  <c r="J15" i="11"/>
  <c r="I15" i="11"/>
  <c r="I22" i="11"/>
  <c r="J22" i="11"/>
  <c r="E19" i="9"/>
  <c r="F19" i="8"/>
  <c r="F9" i="10"/>
  <c r="F26" i="10" s="1"/>
  <c r="E26" i="10"/>
  <c r="G9" i="7"/>
  <c r="F26" i="7"/>
  <c r="J21" i="11" l="1"/>
  <c r="I21" i="11"/>
  <c r="F19" i="9"/>
  <c r="E19" i="11"/>
  <c r="F19" i="11" s="1"/>
  <c r="E19" i="10"/>
  <c r="F19" i="10" s="1"/>
  <c r="J14" i="11"/>
  <c r="I14" i="11"/>
  <c r="G26" i="7"/>
  <c r="G12" i="6" l="1"/>
  <c r="G20" i="6"/>
  <c r="K26" i="6"/>
  <c r="D26" i="6"/>
  <c r="E25" i="6"/>
  <c r="F25" i="6" s="1"/>
  <c r="F24" i="6"/>
  <c r="K23" i="6"/>
  <c r="D23" i="6"/>
  <c r="C23" i="6"/>
  <c r="E22" i="6"/>
  <c r="F22" i="6" s="1"/>
  <c r="G21" i="6"/>
  <c r="E21" i="6"/>
  <c r="C21" i="6"/>
  <c r="E20" i="6"/>
  <c r="F20" i="6" s="1"/>
  <c r="K19" i="6"/>
  <c r="K16" i="6" s="1"/>
  <c r="D19" i="6"/>
  <c r="C19" i="6"/>
  <c r="E18" i="6"/>
  <c r="E17" i="6"/>
  <c r="F17" i="6" s="1"/>
  <c r="D16" i="6"/>
  <c r="C16" i="6"/>
  <c r="E15" i="6"/>
  <c r="F15" i="6" s="1"/>
  <c r="E14" i="6"/>
  <c r="F14" i="6" s="1"/>
  <c r="E13" i="6"/>
  <c r="F13" i="6" s="1"/>
  <c r="E12" i="6"/>
  <c r="F12" i="6" s="1"/>
  <c r="E11" i="6"/>
  <c r="C11" i="6"/>
  <c r="F11" i="6" s="1"/>
  <c r="E10" i="6"/>
  <c r="E9" i="6"/>
  <c r="E8" i="6"/>
  <c r="F8" i="6" s="1"/>
  <c r="G11" i="6" l="1"/>
  <c r="E19" i="6"/>
  <c r="F19" i="6" s="1"/>
  <c r="E26" i="6"/>
  <c r="F21" i="6"/>
  <c r="G19" i="6"/>
  <c r="C10" i="6"/>
  <c r="F18" i="6"/>
  <c r="E23" i="6"/>
  <c r="F23" i="6" s="1"/>
  <c r="G23" i="6"/>
  <c r="E16" i="6" l="1"/>
  <c r="F16" i="6" s="1"/>
  <c r="H18" i="6"/>
  <c r="H18" i="7" s="1"/>
  <c r="G16" i="6"/>
  <c r="F10" i="6"/>
  <c r="C9" i="6"/>
  <c r="H12" i="6"/>
  <c r="H12" i="7" s="1"/>
  <c r="H13" i="6"/>
  <c r="H13" i="7" s="1"/>
  <c r="H14" i="6"/>
  <c r="H14" i="7" s="1"/>
  <c r="H15" i="6"/>
  <c r="H15" i="7" s="1"/>
  <c r="H17" i="6"/>
  <c r="H17" i="7" s="1"/>
  <c r="H22" i="6"/>
  <c r="H22" i="7" s="1"/>
  <c r="H24" i="6"/>
  <c r="H24" i="7" s="1"/>
  <c r="H8" i="6"/>
  <c r="H8" i="7" s="1"/>
  <c r="H8" i="8" s="1"/>
  <c r="H25" i="6"/>
  <c r="H25" i="7" s="1"/>
  <c r="H20" i="6"/>
  <c r="H20" i="7" s="1"/>
  <c r="J18" i="6" l="1"/>
  <c r="H15" i="8"/>
  <c r="I15" i="7"/>
  <c r="L15" i="7"/>
  <c r="J15" i="7"/>
  <c r="H22" i="8"/>
  <c r="L22" i="7"/>
  <c r="I22" i="7"/>
  <c r="J22" i="7"/>
  <c r="H14" i="8"/>
  <c r="L14" i="7"/>
  <c r="I14" i="7"/>
  <c r="J14" i="7"/>
  <c r="H18" i="8"/>
  <c r="L18" i="7"/>
  <c r="J18" i="7"/>
  <c r="H13" i="8"/>
  <c r="L13" i="7"/>
  <c r="I13" i="7"/>
  <c r="J13" i="7"/>
  <c r="H12" i="8"/>
  <c r="J12" i="7"/>
  <c r="L12" i="7"/>
  <c r="I12" i="7"/>
  <c r="L18" i="6"/>
  <c r="H17" i="8"/>
  <c r="I17" i="7"/>
  <c r="L17" i="7"/>
  <c r="J17" i="7"/>
  <c r="H8" i="9"/>
  <c r="L8" i="8"/>
  <c r="J8" i="8"/>
  <c r="I8" i="8"/>
  <c r="H24" i="8"/>
  <c r="L24" i="7"/>
  <c r="J24" i="7"/>
  <c r="L12" i="11"/>
  <c r="J12" i="11"/>
  <c r="I12" i="11"/>
  <c r="L11" i="11"/>
  <c r="I11" i="11"/>
  <c r="J11" i="11"/>
  <c r="H25" i="8"/>
  <c r="L25" i="7"/>
  <c r="J25" i="7"/>
  <c r="H20" i="8"/>
  <c r="L20" i="7"/>
  <c r="I20" i="7"/>
  <c r="J20" i="7"/>
  <c r="L8" i="7"/>
  <c r="J8" i="7"/>
  <c r="I8" i="7"/>
  <c r="L15" i="6"/>
  <c r="I15" i="6"/>
  <c r="J15" i="6"/>
  <c r="L14" i="6"/>
  <c r="I14" i="6"/>
  <c r="J14" i="6"/>
  <c r="L25" i="6"/>
  <c r="J25" i="6"/>
  <c r="L13" i="6"/>
  <c r="J13" i="6"/>
  <c r="I13" i="6"/>
  <c r="L8" i="6"/>
  <c r="I8" i="6"/>
  <c r="J8" i="6"/>
  <c r="L12" i="6"/>
  <c r="J12" i="6"/>
  <c r="I12" i="6"/>
  <c r="L24" i="6"/>
  <c r="J24" i="6"/>
  <c r="L22" i="6"/>
  <c r="I22" i="6"/>
  <c r="J22" i="6"/>
  <c r="L17" i="6"/>
  <c r="I17" i="6"/>
  <c r="J17" i="6"/>
  <c r="G10" i="6"/>
  <c r="F9" i="6"/>
  <c r="C26" i="6"/>
  <c r="H13" i="9" l="1"/>
  <c r="L13" i="8"/>
  <c r="I13" i="8"/>
  <c r="J13" i="8"/>
  <c r="L8" i="9"/>
  <c r="H8" i="10"/>
  <c r="I8" i="9"/>
  <c r="J8" i="9"/>
  <c r="H18" i="9"/>
  <c r="L18" i="8"/>
  <c r="J18" i="8"/>
  <c r="H22" i="9"/>
  <c r="L22" i="8"/>
  <c r="I22" i="8"/>
  <c r="J22" i="8"/>
  <c r="L12" i="8"/>
  <c r="J12" i="8"/>
  <c r="I12" i="8"/>
  <c r="H12" i="9"/>
  <c r="H24" i="9"/>
  <c r="J24" i="8"/>
  <c r="L24" i="8"/>
  <c r="H17" i="9"/>
  <c r="L17" i="8"/>
  <c r="I17" i="8"/>
  <c r="J17" i="8"/>
  <c r="H14" i="9"/>
  <c r="I14" i="8"/>
  <c r="L14" i="8"/>
  <c r="J14" i="8"/>
  <c r="H15" i="9"/>
  <c r="L15" i="8"/>
  <c r="I15" i="8"/>
  <c r="J15" i="8"/>
  <c r="H25" i="9"/>
  <c r="H25" i="10" s="1"/>
  <c r="L25" i="8"/>
  <c r="J25" i="8"/>
  <c r="H20" i="9"/>
  <c r="H20" i="10" s="1"/>
  <c r="I20" i="8"/>
  <c r="J20" i="8"/>
  <c r="L20" i="8"/>
  <c r="L20" i="6"/>
  <c r="J20" i="6"/>
  <c r="I20" i="6"/>
  <c r="G9" i="6"/>
  <c r="F26" i="6"/>
  <c r="H21" i="6"/>
  <c r="H21" i="7" s="1"/>
  <c r="H11" i="6"/>
  <c r="H11" i="7" s="1"/>
  <c r="L8" i="10" l="1"/>
  <c r="I8" i="10"/>
  <c r="J8" i="10"/>
  <c r="L15" i="9"/>
  <c r="H15" i="10"/>
  <c r="I15" i="9"/>
  <c r="J15" i="9"/>
  <c r="H17" i="10"/>
  <c r="L17" i="9"/>
  <c r="I17" i="9"/>
  <c r="J17" i="9"/>
  <c r="H24" i="10"/>
  <c r="L24" i="9"/>
  <c r="J24" i="9"/>
  <c r="H22" i="10"/>
  <c r="I22" i="9"/>
  <c r="L22" i="9"/>
  <c r="J22" i="9"/>
  <c r="L14" i="9"/>
  <c r="H14" i="10"/>
  <c r="I14" i="9"/>
  <c r="J14" i="9"/>
  <c r="H12" i="10"/>
  <c r="J12" i="9"/>
  <c r="L12" i="9"/>
  <c r="I12" i="9"/>
  <c r="L11" i="7"/>
  <c r="J11" i="7"/>
  <c r="H11" i="8"/>
  <c r="I11" i="7"/>
  <c r="H21" i="8"/>
  <c r="L21" i="7"/>
  <c r="I21" i="7"/>
  <c r="J21" i="7"/>
  <c r="H18" i="10"/>
  <c r="L18" i="9"/>
  <c r="J18" i="9"/>
  <c r="H13" i="10"/>
  <c r="L13" i="9"/>
  <c r="I13" i="9"/>
  <c r="J13" i="9"/>
  <c r="L20" i="11"/>
  <c r="I20" i="11"/>
  <c r="J20" i="11"/>
  <c r="L25" i="11"/>
  <c r="J25" i="11"/>
  <c r="I20" i="10"/>
  <c r="J20" i="10"/>
  <c r="L20" i="10"/>
  <c r="L20" i="9"/>
  <c r="I20" i="9"/>
  <c r="J20" i="9"/>
  <c r="L25" i="9"/>
  <c r="J25" i="9"/>
  <c r="L25" i="10"/>
  <c r="J25" i="10"/>
  <c r="L11" i="6"/>
  <c r="I11" i="6"/>
  <c r="J11" i="6"/>
  <c r="G26" i="6"/>
  <c r="H19" i="6"/>
  <c r="H19" i="7" s="1"/>
  <c r="H16" i="6"/>
  <c r="H16" i="7" s="1"/>
  <c r="H23" i="6"/>
  <c r="H23" i="7" s="1"/>
  <c r="H21" i="9" l="1"/>
  <c r="L21" i="8"/>
  <c r="I21" i="8"/>
  <c r="J21" i="8"/>
  <c r="L12" i="10"/>
  <c r="J12" i="10"/>
  <c r="I12" i="10"/>
  <c r="L22" i="10"/>
  <c r="I22" i="10"/>
  <c r="J22" i="10"/>
  <c r="L17" i="10"/>
  <c r="I17" i="10"/>
  <c r="J17" i="10"/>
  <c r="L13" i="10"/>
  <c r="I13" i="10"/>
  <c r="J13" i="10"/>
  <c r="J11" i="8"/>
  <c r="H11" i="9"/>
  <c r="L11" i="8"/>
  <c r="I11" i="8"/>
  <c r="L15" i="10"/>
  <c r="I15" i="10"/>
  <c r="J15" i="10"/>
  <c r="L14" i="10"/>
  <c r="I14" i="10"/>
  <c r="J14" i="10"/>
  <c r="L24" i="10"/>
  <c r="J24" i="10"/>
  <c r="L18" i="10"/>
  <c r="J18" i="10"/>
  <c r="H19" i="8"/>
  <c r="J19" i="7"/>
  <c r="L19" i="7"/>
  <c r="I19" i="7"/>
  <c r="J23" i="7"/>
  <c r="H23" i="8"/>
  <c r="L23" i="7"/>
  <c r="H16" i="8"/>
  <c r="L16" i="7"/>
  <c r="I16" i="7"/>
  <c r="J16" i="7"/>
  <c r="L16" i="6"/>
  <c r="I16" i="6"/>
  <c r="J16" i="6"/>
  <c r="I21" i="6"/>
  <c r="L21" i="6"/>
  <c r="J21" i="6"/>
  <c r="J23" i="6"/>
  <c r="L23" i="6"/>
  <c r="H10" i="6"/>
  <c r="H10" i="7" s="1"/>
  <c r="H11" i="10" l="1"/>
  <c r="L11" i="9"/>
  <c r="I11" i="9"/>
  <c r="J11" i="9"/>
  <c r="H21" i="10"/>
  <c r="L21" i="9"/>
  <c r="I21" i="9"/>
  <c r="J21" i="9"/>
  <c r="H23" i="9"/>
  <c r="H23" i="10" s="1"/>
  <c r="L23" i="8"/>
  <c r="J23" i="8"/>
  <c r="H16" i="9"/>
  <c r="H16" i="10" s="1"/>
  <c r="I16" i="8"/>
  <c r="J16" i="8"/>
  <c r="L16" i="8"/>
  <c r="J10" i="7"/>
  <c r="H10" i="8"/>
  <c r="L10" i="7"/>
  <c r="I10" i="7"/>
  <c r="H19" i="9"/>
  <c r="H19" i="10" s="1"/>
  <c r="J19" i="8"/>
  <c r="I19" i="8"/>
  <c r="L19" i="8"/>
  <c r="L10" i="6"/>
  <c r="I10" i="6"/>
  <c r="J10" i="6"/>
  <c r="L19" i="6"/>
  <c r="J19" i="6"/>
  <c r="I19" i="6"/>
  <c r="H9" i="6"/>
  <c r="H9" i="7" s="1"/>
  <c r="L21" i="10" l="1"/>
  <c r="I21" i="10"/>
  <c r="J21" i="10"/>
  <c r="J11" i="10"/>
  <c r="I11" i="10"/>
  <c r="L11" i="10"/>
  <c r="L19" i="11"/>
  <c r="J19" i="11"/>
  <c r="I19" i="11"/>
  <c r="L16" i="11"/>
  <c r="I16" i="11"/>
  <c r="J16" i="11"/>
  <c r="J23" i="11"/>
  <c r="L23" i="11"/>
  <c r="J19" i="10"/>
  <c r="I19" i="10"/>
  <c r="L19" i="10"/>
  <c r="L16" i="9"/>
  <c r="J16" i="9"/>
  <c r="I16" i="9"/>
  <c r="J9" i="7"/>
  <c r="H9" i="8"/>
  <c r="L9" i="7"/>
  <c r="L26" i="7" s="1"/>
  <c r="I9" i="7"/>
  <c r="H26" i="7"/>
  <c r="J16" i="10"/>
  <c r="L16" i="10"/>
  <c r="I16" i="10"/>
  <c r="H10" i="9"/>
  <c r="H10" i="10" s="1"/>
  <c r="J10" i="8"/>
  <c r="L10" i="8"/>
  <c r="I10" i="8"/>
  <c r="L23" i="9"/>
  <c r="J23" i="9"/>
  <c r="L19" i="9"/>
  <c r="J19" i="9"/>
  <c r="I19" i="9"/>
  <c r="L23" i="10"/>
  <c r="J23" i="10"/>
  <c r="L9" i="6"/>
  <c r="L26" i="6" s="1"/>
  <c r="H26" i="6"/>
  <c r="I9" i="6"/>
  <c r="J9" i="6"/>
  <c r="L10" i="11" l="1"/>
  <c r="I10" i="11"/>
  <c r="J10" i="11"/>
  <c r="H9" i="9"/>
  <c r="H9" i="10" s="1"/>
  <c r="L9" i="8"/>
  <c r="L26" i="8" s="1"/>
  <c r="I9" i="8"/>
  <c r="H26" i="8"/>
  <c r="J9" i="8"/>
  <c r="J10" i="10"/>
  <c r="L10" i="10"/>
  <c r="I10" i="10"/>
  <c r="I26" i="7"/>
  <c r="J26" i="7"/>
  <c r="L10" i="9"/>
  <c r="J10" i="9"/>
  <c r="I10" i="9"/>
  <c r="I26" i="6"/>
  <c r="J26" i="6"/>
  <c r="H26" i="11" l="1"/>
  <c r="L9" i="11"/>
  <c r="L26" i="11" s="1"/>
  <c r="J9" i="11"/>
  <c r="I9" i="11"/>
  <c r="I26" i="8"/>
  <c r="J26" i="8"/>
  <c r="L9" i="10"/>
  <c r="L26" i="10" s="1"/>
  <c r="I9" i="10"/>
  <c r="H26" i="10"/>
  <c r="J9" i="10"/>
  <c r="I9" i="9"/>
  <c r="L9" i="9"/>
  <c r="L26" i="9" s="1"/>
  <c r="H26" i="9"/>
  <c r="J9" i="9"/>
  <c r="I26" i="11" l="1"/>
  <c r="J26" i="11"/>
  <c r="I26" i="10"/>
  <c r="J26" i="10"/>
  <c r="J26" i="9"/>
  <c r="I26" i="9"/>
</calcChain>
</file>

<file path=xl/sharedStrings.xml><?xml version="1.0" encoding="utf-8"?>
<sst xmlns="http://schemas.openxmlformats.org/spreadsheetml/2006/main" count="587" uniqueCount="70">
  <si>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</si>
  <si>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</si>
  <si>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</si>
  <si>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</si>
  <si>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</si>
  <si>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</si>
  <si>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</si>
  <si>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</si>
  <si>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</si>
  <si>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</si>
  <si>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</si>
  <si>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</si>
  <si>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</si>
  <si>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</si>
  <si>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</si>
  <si>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</si>
  <si>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</si>
  <si>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</si>
  <si>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212 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</si>
  <si>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</si>
  <si>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</si>
  <si>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</si>
  <si>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</si>
  <si>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</si>
  <si>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</si>
  <si>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</si>
  <si>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</si>
  <si>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</si>
  <si>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</si>
  <si>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</si>
  <si>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</si>
  <si>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 xml:space="preserve">  21204</t>
  </si>
  <si>
    <t>RENTAS CONTRACTUALES</t>
  </si>
  <si>
    <t xml:space="preserve">  2120499</t>
  </si>
  <si>
    <t>TESORERO GENERAL</t>
  </si>
  <si>
    <t>JAVIER SUÁREZ PEDRAZA</t>
  </si>
  <si>
    <t xml:space="preserve">              SUBGERENTE DE GESTIÓN CORPORATIVA</t>
  </si>
  <si>
    <t xml:space="preserve">                                      GERENTE GENERAL</t>
  </si>
  <si>
    <t>OTROS RECURSOS DE CAPITAL</t>
  </si>
  <si>
    <t>OTRAS RENTAS CONTRACTUALES</t>
  </si>
  <si>
    <t>EMPRESA DE RENOVACIÓN Y DESARROLLO URBANO DE BOGOTÁ D.C.</t>
  </si>
  <si>
    <t>GESTOR SENIOR 3 - PRESUPUESTO</t>
  </si>
  <si>
    <t xml:space="preserve">                                         EDUARDO AGUIRRE MONROY</t>
  </si>
  <si>
    <t xml:space="preserve">               YAMILE ANGÉLICA MEDINA WALTEROS</t>
  </si>
  <si>
    <t>IRENE DUARTE MÉNDEZ</t>
  </si>
  <si>
    <t>OTROS INGRESOS CONVENIO SDHT - ERU</t>
  </si>
  <si>
    <t>INFORME DE EJECUCIÓN DEL PRESUPUESTO DE INGRESOS PERIODO 201702</t>
  </si>
  <si>
    <t>INFORME DE EJECUCIÓN DEL PRESUPUESTO DE INGRESOS PERIODO 201703</t>
  </si>
  <si>
    <t>ADMINISTRACIÓN CENTRAL</t>
  </si>
  <si>
    <t>INFORME DE EJECUCIÓN DEL PRESUPUESTO DE INGRESOS PERIODO 201704</t>
  </si>
  <si>
    <t>INFORME DE EJECUCIÓN DEL PRESUPUESTO DE INGRESOS PERIODO 201705</t>
  </si>
  <si>
    <t>INFORME DE EJECUCIÓN DEL PRESUPUESTO DE INGRESOS PERIODO 201706</t>
  </si>
  <si>
    <t>INFORME DE EJECUCIÓN DEL PRESUPUESTO DE INGRESOS PERIODO 201708</t>
  </si>
  <si>
    <t>INFORME DE EJECUCIÓN DEL PRESUPUESTO DE INGRESOS PERIODO 201707</t>
  </si>
  <si>
    <t>OSCAR FLÓREZ MORENO</t>
  </si>
  <si>
    <t xml:space="preserve">              SUBGERENTE DE GESTIÓN CORPORATIVA (E.)</t>
  </si>
  <si>
    <t>INFORME DE EJECUCIÓN DEL PRESUPUESTO DE INGRESOS PERIODO 201709</t>
  </si>
  <si>
    <t>INFORME DE EJECUCIÓN DEL PRESUPUESTO DE INGRESOS PERIODO 201710</t>
  </si>
  <si>
    <t>TESORERO GENERAL (E.)</t>
  </si>
  <si>
    <t xml:space="preserve">                                     LINA MARGARITA AMADOR VILLANEDA</t>
  </si>
  <si>
    <t xml:space="preserve">TESORERO GENERAL </t>
  </si>
  <si>
    <t>INFORME DE EJECUCIÓN DEL PRESUPUESTO DE INGRESOS PERIODO 201711</t>
  </si>
  <si>
    <t>APORTES DE CAPITAL</t>
  </si>
  <si>
    <t>INFORME DE EJECUCIÓN DEL PRESUPUESTO DE INGRESOS PERIODO 201712</t>
  </si>
  <si>
    <t>INFORME DE EJECUCIÓN DEL PRESUPUESTO DE INGRESOS PERIODO 201801</t>
  </si>
  <si>
    <t>CARLOS ARTURO PÉREZ DÍAZ</t>
  </si>
  <si>
    <t>GESTOR SENIOR 3 - PRESUPUESTO (E.)</t>
  </si>
  <si>
    <t>LINA MARGARITA AMADOR VILLANEDA</t>
  </si>
  <si>
    <t>GEMMA EDITH LOZANO RAMÍREZ</t>
  </si>
  <si>
    <t>TESORERA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</si>
</sst>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 applyAlignment="1">
      <alignment horizontal="right"/>
    </xf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0" fillId="0" borderId="4" xfId="0" applyNumberFormat="1" applyFont="1" applyFill="1" applyBorder="1"/>
    <xf numFmtId="4" fontId="0" fillId="0" borderId="6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0" fillId="2" borderId="4" xfId="0" applyNumberFormat="1" applyFill="1" applyBorder="1"/>
    <xf numFmtId="4" fontId="0" fillId="2" borderId="4" xfId="0" applyNumberFormat="1" applyFont="1" applyFill="1" applyBorder="1"/>
    <xf numFmtId="4" fontId="0" fillId="2" borderId="6" xfId="0" applyNumberForma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2785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4886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4886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4886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4886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4886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licaciones\Presupuesto\Users\iduartem\Downloads\EJECUCI&#211;N%20DE%20INGRESOS%20ERU%20DETALLE%20A%20FEB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licaciones\Presupuesto\Users\hguzmano\Downloads\INGRESOS%20JULIO%202017%20FIRMAS%20EJECUC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5.245.31\Tesoreria\VIGENCIA%202017\EJECUCI&#211;N%20INGRESOS%20ERU\2018\EJECUCI&#211;N%20DE%20INGRESOS%20ERU%20DETALLE%20%202018%20u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>
        <row r="23">
          <cell r="E23">
            <v>6338281</v>
          </cell>
        </row>
        <row r="25">
          <cell r="E25">
            <v>12064000</v>
          </cell>
        </row>
        <row r="26">
          <cell r="E26">
            <v>8505420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gresos ENERO 17 (5)"/>
      <sheetName val="ejecucion ingresos feb 17 (6"/>
      <sheetName val="ejecucion ingresos marz 17 "/>
      <sheetName val="ejecucion ingresos abril 17  "/>
      <sheetName val="ejecucion ingresos MAYO 17 (2"/>
      <sheetName val="ejecucion ingresos JUNIO 17  (2"/>
      <sheetName val="ejecucion ingresos JULIO 17 (2"/>
      <sheetName val="Hoja1"/>
    </sheetNames>
    <sheetDataSet>
      <sheetData sheetId="0"/>
      <sheetData sheetId="1"/>
      <sheetData sheetId="2"/>
      <sheetData sheetId="3"/>
      <sheetData sheetId="4">
        <row r="8">
          <cell r="E8">
            <v>6947583954</v>
          </cell>
        </row>
        <row r="9">
          <cell r="E9">
            <v>75449781220</v>
          </cell>
        </row>
        <row r="10">
          <cell r="E10">
            <v>48449781220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48449781220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48449781220</v>
          </cell>
        </row>
        <row r="20">
          <cell r="E20">
            <v>48449781220</v>
          </cell>
        </row>
        <row r="21">
          <cell r="E21">
            <v>27000000000</v>
          </cell>
        </row>
        <row r="22">
          <cell r="E22">
            <v>27000000000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</sheetData>
      <sheetData sheetId="5">
        <row r="8">
          <cell r="H8">
            <v>24148164954</v>
          </cell>
        </row>
        <row r="9">
          <cell r="H9">
            <v>54783063465</v>
          </cell>
        </row>
        <row r="10">
          <cell r="H10">
            <v>43662567141</v>
          </cell>
        </row>
        <row r="11">
          <cell r="H11">
            <v>966184022</v>
          </cell>
        </row>
        <row r="12">
          <cell r="H12">
            <v>877327822</v>
          </cell>
        </row>
        <row r="13">
          <cell r="H13">
            <v>88856200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42696383119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42696383119</v>
          </cell>
        </row>
        <row r="20">
          <cell r="H20">
            <v>42696383119</v>
          </cell>
        </row>
        <row r="21">
          <cell r="H21">
            <v>10490000000</v>
          </cell>
        </row>
        <row r="22">
          <cell r="H22">
            <v>10490000000</v>
          </cell>
        </row>
        <row r="23">
          <cell r="H23">
            <v>630496324</v>
          </cell>
        </row>
        <row r="24">
          <cell r="H24">
            <v>307867944</v>
          </cell>
        </row>
        <row r="25">
          <cell r="H25">
            <v>322628380</v>
          </cell>
        </row>
      </sheetData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85" zoomScaleNormal="85" workbookViewId="0">
      <selection sqref="A1:XFD104857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64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17638000000</v>
      </c>
      <c r="D8" s="9">
        <v>0</v>
      </c>
      <c r="E8" s="9">
        <v>0</v>
      </c>
      <c r="F8" s="9">
        <v>17638000000</v>
      </c>
      <c r="G8" s="7">
        <v>21077503811</v>
      </c>
      <c r="H8" s="7">
        <v>21077503811</v>
      </c>
      <c r="I8" s="49">
        <v>1.1950053186869261</v>
      </c>
      <c r="J8" s="10">
        <v>-3439503811</v>
      </c>
      <c r="K8" s="8">
        <v>0</v>
      </c>
      <c r="L8" s="9">
        <v>21077503811</v>
      </c>
    </row>
    <row r="9" spans="1:12" x14ac:dyDescent="0.25">
      <c r="A9" s="46">
        <v>2</v>
      </c>
      <c r="B9" s="11" t="s">
        <v>14</v>
      </c>
      <c r="C9" s="12">
        <v>196012000000</v>
      </c>
      <c r="D9" s="12">
        <v>0</v>
      </c>
      <c r="E9" s="12">
        <v>0</v>
      </c>
      <c r="F9" s="12">
        <v>196012000000</v>
      </c>
      <c r="G9" s="12">
        <v>9416646560</v>
      </c>
      <c r="H9" s="12">
        <v>9416646560</v>
      </c>
      <c r="I9" s="15">
        <v>4.8041173805685365E-2</v>
      </c>
      <c r="J9" s="16">
        <v>186595353440</v>
      </c>
      <c r="K9" s="44">
        <v>0</v>
      </c>
      <c r="L9" s="14">
        <v>9416646560</v>
      </c>
    </row>
    <row r="10" spans="1:12" x14ac:dyDescent="0.25">
      <c r="A10" s="46">
        <v>21</v>
      </c>
      <c r="B10" s="11" t="s">
        <v>15</v>
      </c>
      <c r="C10" s="12">
        <v>49862000000</v>
      </c>
      <c r="D10" s="12">
        <v>0</v>
      </c>
      <c r="E10" s="12">
        <v>0</v>
      </c>
      <c r="F10" s="12">
        <v>49862000000</v>
      </c>
      <c r="G10" s="12">
        <v>9280695389</v>
      </c>
      <c r="H10" s="12">
        <v>9280695389</v>
      </c>
      <c r="I10" s="15">
        <v>0.18612762001123101</v>
      </c>
      <c r="J10" s="16">
        <v>40581304611</v>
      </c>
      <c r="K10" s="44">
        <v>0</v>
      </c>
      <c r="L10" s="14">
        <v>9280695389</v>
      </c>
    </row>
    <row r="11" spans="1:12" x14ac:dyDescent="0.25">
      <c r="A11" s="46">
        <v>211</v>
      </c>
      <c r="B11" s="11" t="s">
        <v>16</v>
      </c>
      <c r="C11" s="12">
        <v>47574000000</v>
      </c>
      <c r="D11" s="12">
        <v>0</v>
      </c>
      <c r="E11" s="12">
        <v>0</v>
      </c>
      <c r="F11" s="12">
        <v>47574000000</v>
      </c>
      <c r="G11" s="12">
        <v>0</v>
      </c>
      <c r="H11" s="12">
        <v>0</v>
      </c>
      <c r="I11" s="22">
        <v>0</v>
      </c>
      <c r="J11" s="16">
        <v>47574000000</v>
      </c>
      <c r="K11" s="44">
        <v>0</v>
      </c>
      <c r="L11" s="14">
        <v>0</v>
      </c>
    </row>
    <row r="12" spans="1:12" ht="16.5" customHeight="1" x14ac:dyDescent="0.25">
      <c r="A12" s="47">
        <v>21101</v>
      </c>
      <c r="B12" s="37" t="s">
        <v>17</v>
      </c>
      <c r="C12" s="19">
        <v>47050000000</v>
      </c>
      <c r="D12" s="19">
        <v>0</v>
      </c>
      <c r="E12" s="19">
        <v>0</v>
      </c>
      <c r="F12" s="19">
        <v>47050000000</v>
      </c>
      <c r="G12" s="39">
        <v>0</v>
      </c>
      <c r="H12" s="39">
        <v>0</v>
      </c>
      <c r="I12" s="22">
        <v>0</v>
      </c>
      <c r="J12" s="42">
        <v>47050000000</v>
      </c>
      <c r="K12" s="40">
        <v>0</v>
      </c>
      <c r="L12" s="41">
        <v>0</v>
      </c>
    </row>
    <row r="13" spans="1:12" x14ac:dyDescent="0.25">
      <c r="A13" s="47">
        <v>21102</v>
      </c>
      <c r="B13" s="38" t="s">
        <v>26</v>
      </c>
      <c r="C13" s="19">
        <v>524000000</v>
      </c>
      <c r="D13" s="19">
        <v>0</v>
      </c>
      <c r="E13" s="19">
        <v>0</v>
      </c>
      <c r="F13" s="19">
        <v>524000000</v>
      </c>
      <c r="G13" s="19">
        <v>0</v>
      </c>
      <c r="H13" s="19">
        <v>0</v>
      </c>
      <c r="I13" s="22">
        <v>0</v>
      </c>
      <c r="J13" s="21">
        <v>524000000</v>
      </c>
      <c r="K13" s="13">
        <v>0</v>
      </c>
      <c r="L13" s="17"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v>0</v>
      </c>
      <c r="F14" s="19">
        <v>0</v>
      </c>
      <c r="G14" s="20">
        <v>0</v>
      </c>
      <c r="H14" s="20">
        <v>0</v>
      </c>
      <c r="I14" s="15" t="e">
        <v>#DIV/0!</v>
      </c>
      <c r="J14" s="21">
        <v>0</v>
      </c>
      <c r="K14" s="13">
        <v>0</v>
      </c>
      <c r="L14" s="13"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v>0</v>
      </c>
      <c r="F15" s="19">
        <v>0</v>
      </c>
      <c r="G15" s="20">
        <v>0</v>
      </c>
      <c r="H15" s="20">
        <v>0</v>
      </c>
      <c r="I15" s="15" t="e">
        <v>#DIV/0!</v>
      </c>
      <c r="J15" s="21">
        <v>0</v>
      </c>
      <c r="K15" s="13">
        <v>0</v>
      </c>
      <c r="L15" s="13">
        <v>0</v>
      </c>
    </row>
    <row r="16" spans="1:12" x14ac:dyDescent="0.25">
      <c r="A16" s="46" t="s">
        <v>18</v>
      </c>
      <c r="B16" s="43" t="s">
        <v>19</v>
      </c>
      <c r="C16" s="12">
        <v>2288000000</v>
      </c>
      <c r="D16" s="12">
        <v>0</v>
      </c>
      <c r="E16" s="12">
        <v>0</v>
      </c>
      <c r="F16" s="12">
        <v>2288000000</v>
      </c>
      <c r="G16" s="12">
        <v>9280695389</v>
      </c>
      <c r="H16" s="12">
        <v>9280695389</v>
      </c>
      <c r="I16" s="15">
        <v>4.0562479847027975</v>
      </c>
      <c r="J16" s="12">
        <v>-6992695389</v>
      </c>
      <c r="K16" s="12">
        <v>0</v>
      </c>
      <c r="L16" s="14">
        <v>9280695389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5" t="e">
        <v>#DIV/0!</v>
      </c>
      <c r="J17" s="19">
        <v>0</v>
      </c>
      <c r="K17" s="13">
        <v>0</v>
      </c>
      <c r="L17" s="17">
        <v>0</v>
      </c>
    </row>
    <row r="18" spans="1:12" hidden="1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5">
        <v>0</v>
      </c>
      <c r="J18" s="19">
        <v>0</v>
      </c>
      <c r="K18" s="13">
        <v>0</v>
      </c>
      <c r="L18" s="17">
        <v>0</v>
      </c>
    </row>
    <row r="19" spans="1:12" x14ac:dyDescent="0.25">
      <c r="A19" s="46" t="s">
        <v>31</v>
      </c>
      <c r="B19" s="43" t="s">
        <v>32</v>
      </c>
      <c r="C19" s="12">
        <v>2288000000</v>
      </c>
      <c r="D19" s="12">
        <v>0</v>
      </c>
      <c r="E19" s="12">
        <v>0</v>
      </c>
      <c r="F19" s="12">
        <v>2288000000</v>
      </c>
      <c r="G19" s="12">
        <v>9280695389</v>
      </c>
      <c r="H19" s="12">
        <v>9280695389</v>
      </c>
      <c r="I19" s="15">
        <v>4.0562479847027975</v>
      </c>
      <c r="J19" s="12">
        <v>-6992695389</v>
      </c>
      <c r="K19" s="12">
        <v>0</v>
      </c>
      <c r="L19" s="14">
        <v>9280695389</v>
      </c>
    </row>
    <row r="20" spans="1:12" hidden="1" x14ac:dyDescent="0.25">
      <c r="A20" s="47" t="s">
        <v>33</v>
      </c>
      <c r="B20" s="38" t="s">
        <v>39</v>
      </c>
      <c r="C20" s="19">
        <v>2288000000</v>
      </c>
      <c r="D20" s="19">
        <v>0</v>
      </c>
      <c r="E20" s="19">
        <v>0</v>
      </c>
      <c r="F20" s="19">
        <v>2288000000</v>
      </c>
      <c r="G20" s="19">
        <v>9280695389</v>
      </c>
      <c r="H20" s="19">
        <v>9280695389</v>
      </c>
      <c r="I20" s="22">
        <v>4.0562479847027975</v>
      </c>
      <c r="J20" s="19">
        <v>-6992695389</v>
      </c>
      <c r="K20" s="13">
        <v>0</v>
      </c>
      <c r="L20" s="17">
        <v>9280695389</v>
      </c>
    </row>
    <row r="21" spans="1:12" x14ac:dyDescent="0.25">
      <c r="A21" s="46">
        <v>22</v>
      </c>
      <c r="B21" s="11" t="s">
        <v>21</v>
      </c>
      <c r="C21" s="12">
        <v>15650000000</v>
      </c>
      <c r="D21" s="12">
        <v>0</v>
      </c>
      <c r="E21" s="12">
        <v>0</v>
      </c>
      <c r="F21" s="12">
        <v>15650000000</v>
      </c>
      <c r="G21" s="12">
        <v>0</v>
      </c>
      <c r="H21" s="12">
        <v>0</v>
      </c>
      <c r="I21" s="15">
        <v>0</v>
      </c>
      <c r="J21" s="12">
        <v>15650000000</v>
      </c>
      <c r="K21" s="44">
        <v>0</v>
      </c>
      <c r="L21" s="14">
        <v>0</v>
      </c>
    </row>
    <row r="22" spans="1:12" x14ac:dyDescent="0.25">
      <c r="A22" s="48">
        <v>224</v>
      </c>
      <c r="B22" s="18" t="s">
        <v>22</v>
      </c>
      <c r="C22" s="19">
        <v>15650000000</v>
      </c>
      <c r="D22" s="19">
        <v>0</v>
      </c>
      <c r="E22" s="19">
        <v>0</v>
      </c>
      <c r="F22" s="19">
        <v>15650000000</v>
      </c>
      <c r="G22" s="19">
        <v>0</v>
      </c>
      <c r="H22" s="19">
        <v>0</v>
      </c>
      <c r="I22" s="22">
        <v>0</v>
      </c>
      <c r="J22" s="19">
        <v>15650000000</v>
      </c>
      <c r="K22" s="13">
        <v>0</v>
      </c>
      <c r="L22" s="17">
        <v>0</v>
      </c>
    </row>
    <row r="23" spans="1:12" x14ac:dyDescent="0.25">
      <c r="A23" s="46">
        <v>23</v>
      </c>
      <c r="B23" s="11" t="s">
        <v>23</v>
      </c>
      <c r="C23" s="12">
        <v>130500000000</v>
      </c>
      <c r="D23" s="12">
        <v>0</v>
      </c>
      <c r="E23" s="12">
        <v>0</v>
      </c>
      <c r="F23" s="12">
        <v>130500000000</v>
      </c>
      <c r="G23" s="12">
        <v>135951171</v>
      </c>
      <c r="H23" s="12">
        <v>135951171</v>
      </c>
      <c r="I23" s="15">
        <v>0</v>
      </c>
      <c r="J23" s="12">
        <v>130364048829</v>
      </c>
      <c r="K23" s="12">
        <v>0</v>
      </c>
      <c r="L23" s="14">
        <v>135951171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v>0</v>
      </c>
      <c r="G24" s="39">
        <v>31626642</v>
      </c>
      <c r="H24" s="39">
        <v>31626642</v>
      </c>
      <c r="I24" s="22">
        <v>0</v>
      </c>
      <c r="J24" s="39">
        <v>-31626642</v>
      </c>
      <c r="K24" s="40">
        <v>0</v>
      </c>
      <c r="L24" s="41">
        <v>31626642</v>
      </c>
    </row>
    <row r="25" spans="1:12" x14ac:dyDescent="0.25">
      <c r="A25" s="47">
        <v>234</v>
      </c>
      <c r="B25" s="37" t="s">
        <v>62</v>
      </c>
      <c r="C25" s="39">
        <v>130500000000</v>
      </c>
      <c r="D25" s="39">
        <v>0</v>
      </c>
      <c r="E25" s="39">
        <v>0</v>
      </c>
      <c r="F25" s="39">
        <v>130500000000</v>
      </c>
      <c r="G25" s="39">
        <v>0</v>
      </c>
      <c r="H25" s="39">
        <v>0</v>
      </c>
      <c r="I25" s="22">
        <v>0</v>
      </c>
      <c r="J25" s="39">
        <v>130500000000</v>
      </c>
      <c r="K25" s="40">
        <v>0</v>
      </c>
      <c r="L25" s="41">
        <v>0</v>
      </c>
    </row>
    <row r="26" spans="1:12" x14ac:dyDescent="0.25">
      <c r="A26" s="23">
        <v>239</v>
      </c>
      <c r="B26" s="24" t="s">
        <v>38</v>
      </c>
      <c r="C26" s="25">
        <v>0</v>
      </c>
      <c r="D26" s="25">
        <v>0</v>
      </c>
      <c r="E26" s="25">
        <v>0</v>
      </c>
      <c r="F26" s="25">
        <v>0</v>
      </c>
      <c r="G26" s="25">
        <v>104324529</v>
      </c>
      <c r="H26" s="25">
        <v>104324529</v>
      </c>
      <c r="I26" s="22">
        <v>0</v>
      </c>
      <c r="J26" s="25">
        <v>-104324529</v>
      </c>
      <c r="K26" s="26">
        <v>0</v>
      </c>
      <c r="L26" s="27">
        <v>104324529</v>
      </c>
    </row>
    <row r="27" spans="1:12" x14ac:dyDescent="0.25">
      <c r="A27" s="119" t="s">
        <v>25</v>
      </c>
      <c r="B27" s="120"/>
      <c r="C27" s="28">
        <v>213650000000</v>
      </c>
      <c r="D27" s="29">
        <v>0</v>
      </c>
      <c r="E27" s="28">
        <v>0</v>
      </c>
      <c r="F27" s="28">
        <v>213650000000</v>
      </c>
      <c r="G27" s="29">
        <v>30494150371</v>
      </c>
      <c r="H27" s="29">
        <v>30494150371</v>
      </c>
      <c r="I27" s="30">
        <v>0.14272946581324597</v>
      </c>
      <c r="J27" s="28">
        <v>183155849629</v>
      </c>
      <c r="K27" s="28">
        <v>0</v>
      </c>
      <c r="L27" s="28">
        <v>30494150371</v>
      </c>
    </row>
    <row r="28" spans="1:12" x14ac:dyDescent="0.25">
      <c r="H28" s="31"/>
    </row>
    <row r="29" spans="1:12" x14ac:dyDescent="0.25">
      <c r="G29" s="32"/>
      <c r="H29" s="33"/>
      <c r="I29" s="54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2" x14ac:dyDescent="0.25">
      <c r="A34" s="55"/>
      <c r="B34" s="56" t="s">
        <v>65</v>
      </c>
      <c r="C34" s="55"/>
      <c r="D34" s="121" t="s">
        <v>44</v>
      </c>
      <c r="E34" s="121"/>
      <c r="F34" s="55"/>
      <c r="G34" s="121" t="s">
        <v>68</v>
      </c>
      <c r="H34" s="121"/>
      <c r="I34" s="121"/>
      <c r="J34" s="121" t="s">
        <v>67</v>
      </c>
      <c r="K34" s="121"/>
      <c r="L34" s="121"/>
    </row>
    <row r="35" spans="1:12" x14ac:dyDescent="0.25">
      <c r="B35" s="50" t="s">
        <v>66</v>
      </c>
      <c r="D35" s="122" t="s">
        <v>69</v>
      </c>
      <c r="E35" s="122"/>
      <c r="G35" s="103" t="s">
        <v>36</v>
      </c>
      <c r="H35" s="103"/>
      <c r="J35" s="136" t="s">
        <v>37</v>
      </c>
      <c r="K35" s="136"/>
      <c r="L35" s="136"/>
    </row>
    <row r="36" spans="1:12" x14ac:dyDescent="0.25">
      <c r="G36" s="32"/>
    </row>
    <row r="37" spans="1:12" x14ac:dyDescent="0.25">
      <c r="G37" s="32"/>
      <c r="H37" s="32"/>
    </row>
    <row r="38" spans="1:12" x14ac:dyDescent="0.25">
      <c r="F38" s="33"/>
      <c r="G38" s="32"/>
    </row>
    <row r="39" spans="1:12" x14ac:dyDescent="0.25">
      <c r="F39" s="33"/>
      <c r="G39" s="32"/>
    </row>
    <row r="40" spans="1:12" x14ac:dyDescent="0.25">
      <c r="F40" s="33"/>
      <c r="G40" s="32"/>
    </row>
    <row r="41" spans="1:12" x14ac:dyDescent="0.25">
      <c r="G41" s="32"/>
    </row>
    <row r="42" spans="1:12" x14ac:dyDescent="0.25">
      <c r="F42" s="35"/>
    </row>
    <row r="43" spans="1:12" x14ac:dyDescent="0.25">
      <c r="F43" s="35"/>
    </row>
    <row r="44" spans="1:12" x14ac:dyDescent="0.25">
      <c r="F44" s="36"/>
    </row>
    <row r="46" spans="1:12" x14ac:dyDescent="0.25">
      <c r="F46" s="36"/>
    </row>
  </sheetData>
  <mergeCells count="14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  <mergeCell ref="J34:L34"/>
    <mergeCell ref="J35:L35"/>
    <mergeCell ref="G34:I34"/>
  </mergeCells>
  <printOptions horizontalCentered="1"/>
  <pageMargins left="0.9055118110236221" right="0.70866141732283472" top="0.74803149606299213" bottom="0.74803149606299213" header="0.31496062992125984" footer="0.31496062992125984"/>
  <pageSetup paperSize="256" scale="65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80" zoomScaleNormal="80" workbookViewId="0">
      <selection activeCell="F8" sqref="F8:F26"/>
    </sheetView>
  </sheetViews>
  <sheetFormatPr baseColWidth="10" defaultRowHeight="15" x14ac:dyDescent="0.25"/>
  <cols>
    <col min="2" max="2" width="46.42578125" customWidth="1"/>
    <col min="3" max="3" width="18.7109375" customWidth="1"/>
    <col min="4" max="4" width="17.42578125" bestFit="1" customWidth="1"/>
    <col min="5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20.285156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57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+D8+'ejecucion ingresos AGOSTO 17'!E8</f>
        <v>6947583954</v>
      </c>
      <c r="F8" s="9">
        <f>+C8+E8</f>
        <v>24148164954</v>
      </c>
      <c r="G8" s="7">
        <v>0</v>
      </c>
      <c r="H8" s="7">
        <f>+G8+'ejecucion ingresos SEPTIEM 17'!H8</f>
        <v>24148164954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24148164954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0</v>
      </c>
      <c r="E9" s="12">
        <f>+D9+'ejecucion ingresos AGOSTO 17'!E9</f>
        <v>81175457190</v>
      </c>
      <c r="F9" s="12">
        <f t="shared" ref="F9:F26" si="2">+C9+E9</f>
        <v>123274876190</v>
      </c>
      <c r="G9" s="12">
        <f>+G10+G21+G23</f>
        <v>6781755186</v>
      </c>
      <c r="H9" s="12" t="e">
        <f>+G9+'ejecucion ingresos SEPTIEM 17'!H9</f>
        <v>#REF!</v>
      </c>
      <c r="I9" s="15" t="e">
        <f>+H9/F9</f>
        <v>#REF!</v>
      </c>
      <c r="J9" s="16" t="e">
        <f t="shared" si="1"/>
        <v>#REF!</v>
      </c>
      <c r="K9" s="44">
        <v>0</v>
      </c>
      <c r="L9" s="14" t="e">
        <f t="shared" ref="L9:L26" si="3">+H9</f>
        <v>#REF!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0</v>
      </c>
      <c r="E10" s="12">
        <f>+D10+'ejecucion ingresos AGOSTO 17'!E10</f>
        <v>54175457190</v>
      </c>
      <c r="F10" s="12">
        <f t="shared" si="2"/>
        <v>66274876190</v>
      </c>
      <c r="G10" s="12">
        <f>+G11+G16</f>
        <v>6638772639</v>
      </c>
      <c r="H10" s="12" t="e">
        <f>+G10+'ejecucion ingresos SEPTIEM 17'!H10</f>
        <v>#REF!</v>
      </c>
      <c r="I10" s="15" t="e">
        <f t="shared" si="0"/>
        <v>#REF!</v>
      </c>
      <c r="J10" s="16" t="e">
        <f t="shared" si="1"/>
        <v>#REF!</v>
      </c>
      <c r="K10" s="44">
        <v>0</v>
      </c>
      <c r="L10" s="14" t="e">
        <f t="shared" si="3"/>
        <v>#REF!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f>+D11+'ejecucion ingresos AGOSTO 17'!E11</f>
        <v>0</v>
      </c>
      <c r="F11" s="12">
        <f t="shared" si="2"/>
        <v>4750000000</v>
      </c>
      <c r="G11" s="12">
        <f>+G12+G13+G14+G15</f>
        <v>0</v>
      </c>
      <c r="H11" s="12">
        <f>+G11+'ejecucion ingresos SEPTIEM 17'!H11</f>
        <v>983777573</v>
      </c>
      <c r="I11" s="22">
        <f t="shared" si="0"/>
        <v>0.20711106800000001</v>
      </c>
      <c r="J11" s="16">
        <f t="shared" si="1"/>
        <v>3766222427</v>
      </c>
      <c r="K11" s="44">
        <v>0</v>
      </c>
      <c r="L11" s="14">
        <f t="shared" si="3"/>
        <v>983777573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+D12+'ejecucion ingresos AGOSTO 17'!E12</f>
        <v>0</v>
      </c>
      <c r="F12" s="19">
        <f t="shared" si="2"/>
        <v>4000000000</v>
      </c>
      <c r="G12" s="39">
        <v>0</v>
      </c>
      <c r="H12" s="39">
        <f>+G12+'ejecucion ingresos SEPTIEM 17'!H12</f>
        <v>894921373</v>
      </c>
      <c r="I12" s="22">
        <f t="shared" si="0"/>
        <v>0.22373034324999999</v>
      </c>
      <c r="J12" s="42">
        <f t="shared" si="1"/>
        <v>3105078627</v>
      </c>
      <c r="K12" s="40">
        <v>0</v>
      </c>
      <c r="L12" s="41">
        <f t="shared" si="3"/>
        <v>894921373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+D13+'ejecucion ingresos AGOSTO 17'!E13</f>
        <v>0</v>
      </c>
      <c r="F13" s="19">
        <f t="shared" si="2"/>
        <v>750000000</v>
      </c>
      <c r="G13" s="79">
        <v>0</v>
      </c>
      <c r="H13" s="79">
        <f>+G13+'ejecucion ingresos SEPTIEM 17'!H13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ingresos AGOSTO 17'!E14</f>
        <v>0</v>
      </c>
      <c r="F14" s="19">
        <f t="shared" si="2"/>
        <v>0</v>
      </c>
      <c r="G14" s="20">
        <v>0</v>
      </c>
      <c r="H14" s="20">
        <f>+G14+'ejecucion ingresos SEPTIEM 17'!H14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ingresos AGOSTO 17'!E15</f>
        <v>0</v>
      </c>
      <c r="F15" s="19">
        <f t="shared" si="2"/>
        <v>0</v>
      </c>
      <c r="G15" s="20">
        <v>0</v>
      </c>
      <c r="H15" s="20">
        <f>+G15+'ejecucion ingresos SEPTIEM 17'!H15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0</v>
      </c>
      <c r="E16" s="12">
        <f>+D16+'ejecucion ingresos AGOSTO 17'!E16</f>
        <v>54175457190</v>
      </c>
      <c r="F16" s="12">
        <f t="shared" si="2"/>
        <v>61524876190</v>
      </c>
      <c r="G16" s="12">
        <f>+G17+G19+G18</f>
        <v>6638772639</v>
      </c>
      <c r="H16" s="12" t="e">
        <f>+G16+'ejecucion ingresos SEPTIEM 17'!H16</f>
        <v>#REF!</v>
      </c>
      <c r="I16" s="15" t="e">
        <f t="shared" si="0"/>
        <v>#REF!</v>
      </c>
      <c r="J16" s="12" t="e">
        <f>+F16-H16</f>
        <v>#REF!</v>
      </c>
      <c r="K16" s="12">
        <f t="shared" ref="K16" si="4">SUM(K17:K19)</f>
        <v>0</v>
      </c>
      <c r="L16" s="14" t="e">
        <f t="shared" si="3"/>
        <v>#REF!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ingresos AGOSTO 17'!E17</f>
        <v>0</v>
      </c>
      <c r="F17" s="19">
        <f t="shared" si="2"/>
        <v>0</v>
      </c>
      <c r="G17" s="19">
        <v>0</v>
      </c>
      <c r="H17" s="19">
        <f>+G17+'ejecucion ingresos SEPTIEM 17'!H17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+D18+'ejecucion ingresos AGOSTO 17'!E18</f>
        <v>0</v>
      </c>
      <c r="F18" s="19">
        <f t="shared" si="2"/>
        <v>0</v>
      </c>
      <c r="G18" s="19">
        <v>0</v>
      </c>
      <c r="H18" s="19">
        <f>+G18+'ejecucion ingresos SEPTIEM 17'!H18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0</v>
      </c>
      <c r="E19" s="12">
        <f>+D19+'ejecucion ingresos AGOSTO 17'!E19</f>
        <v>54175457190</v>
      </c>
      <c r="F19" s="12">
        <f t="shared" si="2"/>
        <v>61524876190</v>
      </c>
      <c r="G19" s="12">
        <f>+G20</f>
        <v>6638772639</v>
      </c>
      <c r="H19" s="12" t="e">
        <f>+G19+'ejecucion ingresos SEPTIEM 17'!H19</f>
        <v>#REF!</v>
      </c>
      <c r="I19" s="15" t="e">
        <f t="shared" si="0"/>
        <v>#REF!</v>
      </c>
      <c r="J19" s="12" t="e">
        <f t="shared" si="5"/>
        <v>#REF!</v>
      </c>
      <c r="K19" s="12">
        <f t="shared" ref="K19" si="6">+K20</f>
        <v>0</v>
      </c>
      <c r="L19" s="14" t="e">
        <f t="shared" si="3"/>
        <v>#REF!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f>+D20+'ejecucion ingresos AGOSTO 17'!E20</f>
        <v>54175457190</v>
      </c>
      <c r="F20" s="19">
        <f t="shared" si="2"/>
        <v>61524876190</v>
      </c>
      <c r="G20" s="79">
        <f>913096669+5725675970</f>
        <v>6638772639</v>
      </c>
      <c r="H20" s="79" t="e">
        <f>+G20+'ejecucion ingresos SEPTIEM 17'!H20</f>
        <v>#REF!</v>
      </c>
      <c r="I20" s="22" t="e">
        <f t="shared" si="0"/>
        <v>#REF!</v>
      </c>
      <c r="J20" s="19" t="e">
        <f t="shared" si="5"/>
        <v>#REF!</v>
      </c>
      <c r="K20" s="13">
        <v>0</v>
      </c>
      <c r="L20" s="17" t="e">
        <f t="shared" si="3"/>
        <v>#REF!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0</v>
      </c>
      <c r="E21" s="12">
        <f>+D21+'ejecucion ingresos AGOSTO 17'!E21</f>
        <v>27000000000</v>
      </c>
      <c r="F21" s="12">
        <f t="shared" si="2"/>
        <v>57000000000</v>
      </c>
      <c r="G21" s="12">
        <f>+G22</f>
        <v>0</v>
      </c>
      <c r="H21" s="12">
        <f>+G21+'ejecucion ingresos SEPTIEM 17'!H21</f>
        <v>27390000000</v>
      </c>
      <c r="I21" s="15">
        <f t="shared" si="0"/>
        <v>0.48052631578947369</v>
      </c>
      <c r="J21" s="12">
        <f t="shared" si="5"/>
        <v>29610000000</v>
      </c>
      <c r="K21" s="44">
        <v>0</v>
      </c>
      <c r="L21" s="14">
        <f t="shared" si="3"/>
        <v>27390000000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f>+D22+'ejecucion ingresos AGOSTO 17'!E22</f>
        <v>27000000000</v>
      </c>
      <c r="F22" s="19">
        <f t="shared" si="2"/>
        <v>57000000000</v>
      </c>
      <c r="G22" s="19">
        <v>0</v>
      </c>
      <c r="H22" s="19">
        <f>+G22+'ejecucion ingresos SEPTIEM 17'!H22</f>
        <v>27390000000</v>
      </c>
      <c r="I22" s="22">
        <f t="shared" si="0"/>
        <v>0.48052631578947369</v>
      </c>
      <c r="J22" s="19">
        <f t="shared" si="5"/>
        <v>29610000000</v>
      </c>
      <c r="K22" s="13">
        <v>0</v>
      </c>
      <c r="L22" s="17">
        <f t="shared" si="3"/>
        <v>27390000000</v>
      </c>
    </row>
    <row r="23" spans="1:12" x14ac:dyDescent="0.25">
      <c r="A23" s="46">
        <v>23</v>
      </c>
      <c r="B23" s="11" t="s">
        <v>23</v>
      </c>
      <c r="C23" s="12">
        <f>+C24+C26</f>
        <v>0</v>
      </c>
      <c r="D23" s="12">
        <f t="shared" ref="D23:K23" si="7">+D24+D26</f>
        <v>0</v>
      </c>
      <c r="E23" s="12">
        <f>+D23+'ejecucion ingresos AGOSTO 17'!E23</f>
        <v>0</v>
      </c>
      <c r="F23" s="12">
        <f t="shared" si="2"/>
        <v>0</v>
      </c>
      <c r="G23" s="12">
        <f>+G24+G26</f>
        <v>142982547</v>
      </c>
      <c r="H23" s="12">
        <f>+G23+'ejecucion ingresos SEPTIEM 17'!H23</f>
        <v>1041113002</v>
      </c>
      <c r="I23" s="15">
        <v>0</v>
      </c>
      <c r="J23" s="12">
        <f t="shared" si="5"/>
        <v>-1041113002</v>
      </c>
      <c r="K23" s="12">
        <f t="shared" si="7"/>
        <v>0</v>
      </c>
      <c r="L23" s="14">
        <f t="shared" si="3"/>
        <v>1041113002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ingresos AGOSTO 17'!E24</f>
        <v>0</v>
      </c>
      <c r="F24" s="39">
        <f t="shared" si="2"/>
        <v>0</v>
      </c>
      <c r="G24" s="80">
        <v>45477156</v>
      </c>
      <c r="H24" s="80">
        <f>+G24+'ejecucion ingresos SEPTIEM 17'!H24</f>
        <v>410580650</v>
      </c>
      <c r="I24" s="22">
        <v>0</v>
      </c>
      <c r="J24" s="39">
        <f t="shared" si="5"/>
        <v>-410580650</v>
      </c>
      <c r="K24" s="40">
        <v>0</v>
      </c>
      <c r="L24" s="41">
        <f t="shared" si="3"/>
        <v>410580650</v>
      </c>
    </row>
    <row r="25" spans="1:12" x14ac:dyDescent="0.25">
      <c r="A25" s="47"/>
      <c r="B25" s="37"/>
      <c r="C25" s="39"/>
      <c r="D25" s="39"/>
      <c r="E25" s="39"/>
      <c r="F25" s="39"/>
      <c r="G25" s="80"/>
      <c r="H25" s="80"/>
      <c r="I25" s="22"/>
      <c r="J25" s="39"/>
      <c r="K25" s="40"/>
      <c r="L25" s="41"/>
    </row>
    <row r="26" spans="1:12" x14ac:dyDescent="0.25">
      <c r="A26" s="23">
        <v>239</v>
      </c>
      <c r="B26" s="24" t="s">
        <v>38</v>
      </c>
      <c r="C26" s="25">
        <v>0</v>
      </c>
      <c r="D26" s="25">
        <v>0</v>
      </c>
      <c r="E26" s="25">
        <f>+D26+'ejecucion ingresos AGOSTO 17'!E25</f>
        <v>0</v>
      </c>
      <c r="F26" s="25">
        <f t="shared" si="2"/>
        <v>0</v>
      </c>
      <c r="G26" s="81">
        <v>97505391</v>
      </c>
      <c r="H26" s="81">
        <f>+G26+'ejecucion ingresos SEPTIEM 17'!H25</f>
        <v>630532352</v>
      </c>
      <c r="I26" s="22">
        <v>0</v>
      </c>
      <c r="J26" s="25">
        <f t="shared" si="5"/>
        <v>-630532352</v>
      </c>
      <c r="K26" s="26">
        <v>0</v>
      </c>
      <c r="L26" s="27">
        <f t="shared" si="3"/>
        <v>630532352</v>
      </c>
    </row>
    <row r="27" spans="1:12" x14ac:dyDescent="0.25">
      <c r="A27" s="119" t="s">
        <v>25</v>
      </c>
      <c r="B27" s="120"/>
      <c r="C27" s="28">
        <f t="shared" ref="C27:G27" si="8">+C8+C9</f>
        <v>59300000000</v>
      </c>
      <c r="D27" s="29">
        <f>+D8+D9</f>
        <v>0</v>
      </c>
      <c r="E27" s="29">
        <f>+E8+E9</f>
        <v>88123041144</v>
      </c>
      <c r="F27" s="28">
        <f t="shared" si="8"/>
        <v>147423041144</v>
      </c>
      <c r="G27" s="29">
        <f t="shared" si="8"/>
        <v>6781755186</v>
      </c>
      <c r="H27" s="29" t="e">
        <f>+H8+H9</f>
        <v>#REF!</v>
      </c>
      <c r="I27" s="30" t="e">
        <f>+H27/F27</f>
        <v>#REF!</v>
      </c>
      <c r="J27" s="28" t="e">
        <f>+F27-H27</f>
        <v>#REF!</v>
      </c>
      <c r="K27" s="28">
        <f>+K8+K9</f>
        <v>0</v>
      </c>
      <c r="L27" s="28" t="e">
        <f>+L8+L9</f>
        <v>#REF!</v>
      </c>
    </row>
    <row r="28" spans="1:12" x14ac:dyDescent="0.25">
      <c r="H28" s="33"/>
    </row>
    <row r="29" spans="1:12" x14ac:dyDescent="0.25">
      <c r="D29" s="32"/>
      <c r="F29" s="32"/>
      <c r="G29" s="32"/>
      <c r="H29" s="33"/>
      <c r="I29" s="31"/>
      <c r="J29" s="32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1" x14ac:dyDescent="0.25">
      <c r="A34" s="55"/>
      <c r="B34" s="104" t="s">
        <v>35</v>
      </c>
      <c r="C34" s="55"/>
      <c r="D34" s="121" t="s">
        <v>54</v>
      </c>
      <c r="E34" s="121"/>
      <c r="F34" s="55"/>
      <c r="G34" s="104" t="s">
        <v>43</v>
      </c>
      <c r="H34" s="55"/>
      <c r="I34" s="55"/>
      <c r="J34" s="104" t="s">
        <v>59</v>
      </c>
      <c r="K34" s="55"/>
    </row>
    <row r="35" spans="1:11" x14ac:dyDescent="0.25">
      <c r="B35" s="105" t="s">
        <v>41</v>
      </c>
      <c r="D35" s="122" t="s">
        <v>58</v>
      </c>
      <c r="E35" s="122"/>
      <c r="G35" s="105" t="s">
        <v>36</v>
      </c>
      <c r="J35" s="105" t="s">
        <v>37</v>
      </c>
    </row>
    <row r="36" spans="1:11" x14ac:dyDescent="0.25">
      <c r="F36" s="33"/>
      <c r="G36" s="32"/>
    </row>
    <row r="37" spans="1:11" x14ac:dyDescent="0.25">
      <c r="F37" s="33"/>
      <c r="G37" s="32"/>
    </row>
    <row r="38" spans="1:11" x14ac:dyDescent="0.25">
      <c r="G38" s="32"/>
    </row>
    <row r="39" spans="1:11" x14ac:dyDescent="0.25">
      <c r="F39" s="35"/>
    </row>
    <row r="40" spans="1:11" x14ac:dyDescent="0.25">
      <c r="F40" s="35"/>
    </row>
    <row r="41" spans="1:11" x14ac:dyDescent="0.25">
      <c r="F41" s="36"/>
    </row>
    <row r="43" spans="1:11" x14ac:dyDescent="0.25">
      <c r="F43" s="36"/>
    </row>
  </sheetData>
  <mergeCells count="11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5" scale="6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80" zoomScaleNormal="80" workbookViewId="0">
      <selection activeCell="H8" sqref="H8:H26"/>
    </sheetView>
  </sheetViews>
  <sheetFormatPr baseColWidth="10" defaultRowHeight="15" x14ac:dyDescent="0.25"/>
  <cols>
    <col min="2" max="2" width="46.42578125" customWidth="1"/>
    <col min="3" max="3" width="18.7109375" customWidth="1"/>
    <col min="4" max="4" width="18.85546875" customWidth="1"/>
    <col min="5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20.285156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61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+D8+'ejecucion ingresos OCTUBRE 2017'!E8</f>
        <v>6947583954</v>
      </c>
      <c r="F8" s="9">
        <f>+C8+E8</f>
        <v>24148164954</v>
      </c>
      <c r="G8" s="7">
        <v>0</v>
      </c>
      <c r="H8" s="7">
        <f>+G8+'ejecucion ingresos OCTUBRE 2017'!H8</f>
        <v>24148164954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24148164954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0</v>
      </c>
      <c r="E9" s="12">
        <f>+D9+'ejecucion ingresos OCTUBRE 2017'!E9</f>
        <v>81175457190</v>
      </c>
      <c r="F9" s="12">
        <f t="shared" ref="F9:F26" si="2">+C9+E9</f>
        <v>123274876190</v>
      </c>
      <c r="G9" s="12">
        <f>+G10+G21+G23</f>
        <v>2847327163</v>
      </c>
      <c r="H9" s="12" t="e">
        <f>+G9+'ejecucion ingresos OCTUBRE 2017'!H9</f>
        <v>#REF!</v>
      </c>
      <c r="I9" s="15" t="e">
        <f>+H9/F9</f>
        <v>#REF!</v>
      </c>
      <c r="J9" s="16" t="e">
        <f t="shared" si="1"/>
        <v>#REF!</v>
      </c>
      <c r="K9" s="44">
        <v>0</v>
      </c>
      <c r="L9" s="14" t="e">
        <f t="shared" ref="L9:L26" si="3">+H9</f>
        <v>#REF!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0</v>
      </c>
      <c r="E10" s="12">
        <f>+D10+'ejecucion ingresos OCTUBRE 2017'!E10</f>
        <v>54175457190</v>
      </c>
      <c r="F10" s="12">
        <f t="shared" si="2"/>
        <v>66274876190</v>
      </c>
      <c r="G10" s="12">
        <f>+G11+G16</f>
        <v>201847895</v>
      </c>
      <c r="H10" s="12" t="e">
        <f>+G10+'ejecucion ingresos OCTUBRE 2017'!H10</f>
        <v>#REF!</v>
      </c>
      <c r="I10" s="15" t="e">
        <f t="shared" si="0"/>
        <v>#REF!</v>
      </c>
      <c r="J10" s="16" t="e">
        <f t="shared" si="1"/>
        <v>#REF!</v>
      </c>
      <c r="K10" s="44">
        <v>0</v>
      </c>
      <c r="L10" s="14" t="e">
        <f t="shared" si="3"/>
        <v>#REF!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f>+D11+'ejecucion ingresos OCTUBRE 2017'!E11</f>
        <v>0</v>
      </c>
      <c r="F11" s="12">
        <f t="shared" si="2"/>
        <v>4750000000</v>
      </c>
      <c r="G11" s="12">
        <f>+G12+G13+G14+G15</f>
        <v>0</v>
      </c>
      <c r="H11" s="12">
        <f>+G11+'ejecucion ingresos OCTUBRE 2017'!H11</f>
        <v>983777573</v>
      </c>
      <c r="I11" s="22">
        <f t="shared" si="0"/>
        <v>0.20711106800000001</v>
      </c>
      <c r="J11" s="16">
        <f t="shared" si="1"/>
        <v>3766222427</v>
      </c>
      <c r="K11" s="44">
        <v>0</v>
      </c>
      <c r="L11" s="14">
        <f t="shared" si="3"/>
        <v>983777573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+D12+'ejecucion ingresos OCTUBRE 2017'!E12</f>
        <v>0</v>
      </c>
      <c r="F12" s="19">
        <f t="shared" si="2"/>
        <v>4000000000</v>
      </c>
      <c r="G12" s="39">
        <v>0</v>
      </c>
      <c r="H12" s="39">
        <f>+G12+'ejecucion ingresos OCTUBRE 2017'!H12</f>
        <v>894921373</v>
      </c>
      <c r="I12" s="22">
        <f t="shared" si="0"/>
        <v>0.22373034324999999</v>
      </c>
      <c r="J12" s="42">
        <f t="shared" si="1"/>
        <v>3105078627</v>
      </c>
      <c r="K12" s="40">
        <v>0</v>
      </c>
      <c r="L12" s="41">
        <f t="shared" si="3"/>
        <v>894921373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+D13+'ejecucion ingresos OCTUBRE 2017'!E13</f>
        <v>0</v>
      </c>
      <c r="F13" s="19">
        <f t="shared" si="2"/>
        <v>750000000</v>
      </c>
      <c r="G13" s="79">
        <v>0</v>
      </c>
      <c r="H13" s="79">
        <f>+G13+'ejecucion ingresos OCTUBRE 2017'!H13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ingresos OCTUBRE 2017'!E14</f>
        <v>0</v>
      </c>
      <c r="F14" s="19">
        <f t="shared" si="2"/>
        <v>0</v>
      </c>
      <c r="G14" s="20">
        <v>0</v>
      </c>
      <c r="H14" s="20">
        <f>+G14+'ejecucion ingresos OCTUBRE 2017'!H14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ingresos OCTUBRE 2017'!E15</f>
        <v>0</v>
      </c>
      <c r="F15" s="19">
        <f t="shared" si="2"/>
        <v>0</v>
      </c>
      <c r="G15" s="20">
        <v>0</v>
      </c>
      <c r="H15" s="20">
        <f>+G15+'ejecucion ingresos OCTUBRE 2017'!H15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0</v>
      </c>
      <c r="E16" s="12">
        <f>+D16+'ejecucion ingresos OCTUBRE 2017'!E16</f>
        <v>54175457190</v>
      </c>
      <c r="F16" s="12">
        <f t="shared" si="2"/>
        <v>61524876190</v>
      </c>
      <c r="G16" s="12">
        <f>+G17+G19+G18</f>
        <v>201847895</v>
      </c>
      <c r="H16" s="12" t="e">
        <f>+G16+'ejecucion ingresos OCTUBRE 2017'!H16</f>
        <v>#REF!</v>
      </c>
      <c r="I16" s="15" t="e">
        <f t="shared" si="0"/>
        <v>#REF!</v>
      </c>
      <c r="J16" s="12" t="e">
        <f>+F16-H16</f>
        <v>#REF!</v>
      </c>
      <c r="K16" s="12">
        <f t="shared" ref="K16" si="4">SUM(K17:K19)</f>
        <v>0</v>
      </c>
      <c r="L16" s="14" t="e">
        <f t="shared" si="3"/>
        <v>#REF!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ingresos OCTUBRE 2017'!E17</f>
        <v>0</v>
      </c>
      <c r="F17" s="19">
        <f t="shared" si="2"/>
        <v>0</v>
      </c>
      <c r="G17" s="19">
        <v>0</v>
      </c>
      <c r="H17" s="19">
        <f>+G17+'ejecucion ingresos OCTUBRE 2017'!H17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+D18+'ejecucion ingresos OCTUBRE 2017'!E18</f>
        <v>0</v>
      </c>
      <c r="F18" s="19">
        <f t="shared" si="2"/>
        <v>0</v>
      </c>
      <c r="G18" s="19">
        <v>0</v>
      </c>
      <c r="H18" s="19">
        <f>+G18+'ejecucion ingresos OCTUBRE 2017'!H18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0</v>
      </c>
      <c r="E19" s="12">
        <f>+D19+'ejecucion ingresos OCTUBRE 2017'!E19</f>
        <v>54175457190</v>
      </c>
      <c r="F19" s="12">
        <f t="shared" si="2"/>
        <v>61524876190</v>
      </c>
      <c r="G19" s="12">
        <f>+G20</f>
        <v>201847895</v>
      </c>
      <c r="H19" s="12" t="e">
        <f>+G19+'ejecucion ingresos OCTUBRE 2017'!H19</f>
        <v>#REF!</v>
      </c>
      <c r="I19" s="15" t="e">
        <f t="shared" si="0"/>
        <v>#REF!</v>
      </c>
      <c r="J19" s="12" t="e">
        <f t="shared" si="5"/>
        <v>#REF!</v>
      </c>
      <c r="K19" s="12">
        <f t="shared" ref="K19" si="6">+K20</f>
        <v>0</v>
      </c>
      <c r="L19" s="14" t="e">
        <f t="shared" si="3"/>
        <v>#REF!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f>+D20+'ejecucion ingresos OCTUBRE 2017'!E20</f>
        <v>54175457190</v>
      </c>
      <c r="F20" s="19">
        <f t="shared" si="2"/>
        <v>61524876190</v>
      </c>
      <c r="G20" s="79">
        <v>201847895</v>
      </c>
      <c r="H20" s="79" t="e">
        <f>+G20+'ejecucion ingresos OCTUBRE 2017'!H20</f>
        <v>#REF!</v>
      </c>
      <c r="I20" s="22" t="e">
        <f t="shared" si="0"/>
        <v>#REF!</v>
      </c>
      <c r="J20" s="19" t="e">
        <f t="shared" si="5"/>
        <v>#REF!</v>
      </c>
      <c r="K20" s="13">
        <v>0</v>
      </c>
      <c r="L20" s="17" t="e">
        <f t="shared" si="3"/>
        <v>#REF!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-27000000000</v>
      </c>
      <c r="E21" s="12">
        <f>+D21+'ejecucion ingresos OCTUBRE 2017'!E21</f>
        <v>0</v>
      </c>
      <c r="F21" s="12">
        <f t="shared" si="2"/>
        <v>30000000000</v>
      </c>
      <c r="G21" s="12">
        <f>+G22</f>
        <v>2610000000</v>
      </c>
      <c r="H21" s="12">
        <f>+G21+'ejecucion ingresos OCTUBRE 2017'!H21</f>
        <v>30000000000</v>
      </c>
      <c r="I21" s="15">
        <f t="shared" si="0"/>
        <v>1</v>
      </c>
      <c r="J21" s="12">
        <f t="shared" si="5"/>
        <v>0</v>
      </c>
      <c r="K21" s="44">
        <v>0</v>
      </c>
      <c r="L21" s="14">
        <f t="shared" si="3"/>
        <v>30000000000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-27000000000</v>
      </c>
      <c r="E22" s="19">
        <f>+D22+'ejecucion ingresos OCTUBRE 2017'!E22</f>
        <v>0</v>
      </c>
      <c r="F22" s="19">
        <f t="shared" si="2"/>
        <v>30000000000</v>
      </c>
      <c r="G22" s="19">
        <v>2610000000</v>
      </c>
      <c r="H22" s="19">
        <f>+G22+'ejecucion ingresos OCTUBRE 2017'!H22</f>
        <v>30000000000</v>
      </c>
      <c r="I22" s="22">
        <f t="shared" si="0"/>
        <v>1</v>
      </c>
      <c r="J22" s="19">
        <f t="shared" si="5"/>
        <v>0</v>
      </c>
      <c r="K22" s="13">
        <v>0</v>
      </c>
      <c r="L22" s="17">
        <f t="shared" si="3"/>
        <v>30000000000</v>
      </c>
    </row>
    <row r="23" spans="1:12" x14ac:dyDescent="0.25">
      <c r="A23" s="46">
        <v>23</v>
      </c>
      <c r="B23" s="11" t="s">
        <v>23</v>
      </c>
      <c r="C23" s="12">
        <f>+C24+C26+C25</f>
        <v>0</v>
      </c>
      <c r="D23" s="12">
        <f>+D24+D25+D26</f>
        <v>27000000000</v>
      </c>
      <c r="E23" s="12">
        <f>+D23+'ejecucion ingresos OCTUBRE 2017'!E23</f>
        <v>27000000000</v>
      </c>
      <c r="F23" s="12">
        <f t="shared" si="2"/>
        <v>27000000000</v>
      </c>
      <c r="G23" s="12">
        <f>+G24+G26+G25</f>
        <v>35479268</v>
      </c>
      <c r="H23" s="12">
        <f>+G23+'ejecucion ingresos OCTUBRE 2017'!H23</f>
        <v>1076592270</v>
      </c>
      <c r="I23" s="15">
        <f>+H23/F23</f>
        <v>3.987378777777778E-2</v>
      </c>
      <c r="J23" s="12">
        <f t="shared" si="5"/>
        <v>25923407730</v>
      </c>
      <c r="K23" s="12">
        <f t="shared" ref="K23" si="7">+K24+K26</f>
        <v>0</v>
      </c>
      <c r="L23" s="14">
        <f t="shared" si="3"/>
        <v>1076592270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ingresos OCTUBRE 2017'!E24</f>
        <v>0</v>
      </c>
      <c r="F24" s="39">
        <f t="shared" si="2"/>
        <v>0</v>
      </c>
      <c r="G24" s="80">
        <v>35456668</v>
      </c>
      <c r="H24" s="80">
        <f>+G24+'ejecucion ingresos OCTUBRE 2017'!H24</f>
        <v>446037318</v>
      </c>
      <c r="I24" s="22">
        <v>0</v>
      </c>
      <c r="J24" s="39">
        <f t="shared" si="5"/>
        <v>-446037318</v>
      </c>
      <c r="K24" s="40">
        <v>0</v>
      </c>
      <c r="L24" s="41">
        <f t="shared" si="3"/>
        <v>446037318</v>
      </c>
    </row>
    <row r="25" spans="1:12" x14ac:dyDescent="0.25">
      <c r="A25" s="47">
        <v>234</v>
      </c>
      <c r="B25" s="37" t="s">
        <v>62</v>
      </c>
      <c r="C25" s="39">
        <v>0</v>
      </c>
      <c r="D25" s="39">
        <v>27000000000</v>
      </c>
      <c r="E25" s="39">
        <f>+D25+'ejecucion ingresos OCTUBRE 2017'!E25</f>
        <v>27000000000</v>
      </c>
      <c r="F25" s="39">
        <f t="shared" si="2"/>
        <v>27000000000</v>
      </c>
      <c r="G25" s="80">
        <v>0</v>
      </c>
      <c r="H25" s="80">
        <v>0</v>
      </c>
      <c r="I25" s="22">
        <v>0</v>
      </c>
      <c r="J25" s="39">
        <f t="shared" si="5"/>
        <v>27000000000</v>
      </c>
      <c r="K25" s="40">
        <v>0</v>
      </c>
      <c r="L25" s="41">
        <f t="shared" si="3"/>
        <v>0</v>
      </c>
    </row>
    <row r="26" spans="1:12" x14ac:dyDescent="0.25">
      <c r="A26" s="23">
        <v>239</v>
      </c>
      <c r="B26" s="24" t="s">
        <v>38</v>
      </c>
      <c r="C26" s="25">
        <v>0</v>
      </c>
      <c r="D26" s="25">
        <v>0</v>
      </c>
      <c r="E26" s="25">
        <f>+D26+'ejecucion ingresos OCTUBRE 2017'!E26</f>
        <v>0</v>
      </c>
      <c r="F26" s="25">
        <f t="shared" si="2"/>
        <v>0</v>
      </c>
      <c r="G26" s="81">
        <v>22600</v>
      </c>
      <c r="H26" s="81">
        <f>+G26+'ejecucion ingresos OCTUBRE 2017'!H26</f>
        <v>630554952</v>
      </c>
      <c r="I26" s="22">
        <v>0</v>
      </c>
      <c r="J26" s="25">
        <f t="shared" si="5"/>
        <v>-630554952</v>
      </c>
      <c r="K26" s="26">
        <v>0</v>
      </c>
      <c r="L26" s="27">
        <f t="shared" si="3"/>
        <v>630554952</v>
      </c>
    </row>
    <row r="27" spans="1:12" x14ac:dyDescent="0.25">
      <c r="A27" s="119" t="s">
        <v>25</v>
      </c>
      <c r="B27" s="120"/>
      <c r="C27" s="28">
        <f t="shared" ref="C27:G27" si="8">+C8+C9</f>
        <v>59300000000</v>
      </c>
      <c r="D27" s="29">
        <f>+D8+D9</f>
        <v>0</v>
      </c>
      <c r="E27" s="29">
        <f>+E8+E9</f>
        <v>88123041144</v>
      </c>
      <c r="F27" s="28">
        <f t="shared" si="8"/>
        <v>147423041144</v>
      </c>
      <c r="G27" s="29">
        <f t="shared" si="8"/>
        <v>2847327163</v>
      </c>
      <c r="H27" s="29" t="e">
        <f>+H8+H9</f>
        <v>#REF!</v>
      </c>
      <c r="I27" s="30" t="e">
        <f>+H27/F27</f>
        <v>#REF!</v>
      </c>
      <c r="J27" s="28" t="e">
        <f>+F27-H27</f>
        <v>#REF!</v>
      </c>
      <c r="K27" s="28">
        <f>+K8+K9</f>
        <v>0</v>
      </c>
      <c r="L27" s="28" t="e">
        <f>+L8+L9</f>
        <v>#REF!</v>
      </c>
    </row>
    <row r="28" spans="1:12" x14ac:dyDescent="0.25">
      <c r="H28" s="33"/>
    </row>
    <row r="29" spans="1:12" x14ac:dyDescent="0.25">
      <c r="D29" s="32"/>
      <c r="F29" s="32"/>
      <c r="G29" s="32"/>
      <c r="H29" s="33"/>
      <c r="I29" s="31"/>
      <c r="J29" s="32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1" x14ac:dyDescent="0.25">
      <c r="A34" s="55"/>
      <c r="B34" s="109" t="s">
        <v>35</v>
      </c>
      <c r="C34" s="55"/>
      <c r="D34" s="121" t="s">
        <v>44</v>
      </c>
      <c r="E34" s="121"/>
      <c r="F34" s="55"/>
      <c r="G34" s="109" t="s">
        <v>43</v>
      </c>
      <c r="H34" s="55"/>
      <c r="I34" s="55"/>
      <c r="J34" s="109" t="s">
        <v>59</v>
      </c>
      <c r="K34" s="55"/>
    </row>
    <row r="35" spans="1:11" x14ac:dyDescent="0.25">
      <c r="B35" s="110" t="s">
        <v>41</v>
      </c>
      <c r="D35" s="122" t="s">
        <v>60</v>
      </c>
      <c r="E35" s="122"/>
      <c r="G35" s="110" t="s">
        <v>36</v>
      </c>
      <c r="J35" s="110" t="s">
        <v>37</v>
      </c>
    </row>
    <row r="36" spans="1:11" x14ac:dyDescent="0.25">
      <c r="F36" s="33"/>
      <c r="G36" s="32"/>
    </row>
    <row r="37" spans="1:11" x14ac:dyDescent="0.25">
      <c r="F37" s="33"/>
      <c r="G37" s="32"/>
    </row>
    <row r="38" spans="1:11" x14ac:dyDescent="0.25">
      <c r="G38" s="32"/>
    </row>
    <row r="39" spans="1:11" x14ac:dyDescent="0.25">
      <c r="F39" s="35"/>
    </row>
    <row r="40" spans="1:11" x14ac:dyDescent="0.25">
      <c r="F40" s="35"/>
    </row>
    <row r="41" spans="1:11" x14ac:dyDescent="0.25">
      <c r="F41" s="36"/>
    </row>
    <row r="43" spans="1:11" x14ac:dyDescent="0.25">
      <c r="F43" s="36"/>
    </row>
  </sheetData>
  <mergeCells count="11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5" scale="6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80" zoomScaleNormal="80" workbookViewId="0">
      <selection activeCell="B25" sqref="B25"/>
    </sheetView>
  </sheetViews>
  <sheetFormatPr baseColWidth="10" defaultRowHeight="15" x14ac:dyDescent="0.25"/>
  <cols>
    <col min="2" max="2" width="46.42578125" customWidth="1"/>
    <col min="3" max="3" width="18.7109375" customWidth="1"/>
    <col min="4" max="4" width="18.85546875" customWidth="1"/>
    <col min="5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20.285156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63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v>6947583954</v>
      </c>
      <c r="F8" s="9">
        <f>+C8+E8</f>
        <v>24148164954</v>
      </c>
      <c r="G8" s="7">
        <v>0</v>
      </c>
      <c r="H8" s="7">
        <f>+G8+'ejecucion ingresos NOV 2017'!H8</f>
        <v>24148164954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24148164954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0</v>
      </c>
      <c r="E9" s="12">
        <v>81175457190</v>
      </c>
      <c r="F9" s="12">
        <f t="shared" ref="F9:F26" si="2">+C9+E9</f>
        <v>123274876190</v>
      </c>
      <c r="G9" s="12">
        <f>+G10+G21+G23</f>
        <v>28216003967</v>
      </c>
      <c r="H9" s="12" t="e">
        <f>+G9+'ejecucion ingresos NOV 2017'!H9</f>
        <v>#REF!</v>
      </c>
      <c r="I9" s="15" t="e">
        <f>+H9/F9</f>
        <v>#REF!</v>
      </c>
      <c r="J9" s="16" t="e">
        <f t="shared" si="1"/>
        <v>#REF!</v>
      </c>
      <c r="K9" s="44">
        <v>0</v>
      </c>
      <c r="L9" s="14" t="e">
        <f t="shared" ref="L9:L26" si="3">+H9</f>
        <v>#REF!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0</v>
      </c>
      <c r="E10" s="12">
        <v>54175457190</v>
      </c>
      <c r="F10" s="12">
        <f t="shared" si="2"/>
        <v>66274876190</v>
      </c>
      <c r="G10" s="12">
        <f>+G11+G16</f>
        <v>1181126027</v>
      </c>
      <c r="H10" s="12" t="e">
        <f>+G10+'ejecucion ingresos NOV 2017'!H10</f>
        <v>#REF!</v>
      </c>
      <c r="I10" s="15" t="e">
        <f t="shared" si="0"/>
        <v>#REF!</v>
      </c>
      <c r="J10" s="16" t="e">
        <f t="shared" si="1"/>
        <v>#REF!</v>
      </c>
      <c r="K10" s="44">
        <v>0</v>
      </c>
      <c r="L10" s="14" t="e">
        <f t="shared" si="3"/>
        <v>#REF!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v>0</v>
      </c>
      <c r="F11" s="12">
        <f t="shared" si="2"/>
        <v>4750000000</v>
      </c>
      <c r="G11" s="12">
        <f>+G12+G13+G14+G15</f>
        <v>0</v>
      </c>
      <c r="H11" s="12">
        <f>+G11+'ejecucion ingresos NOV 2017'!H11</f>
        <v>983777573</v>
      </c>
      <c r="I11" s="22">
        <f t="shared" si="0"/>
        <v>0.20711106800000001</v>
      </c>
      <c r="J11" s="16">
        <f t="shared" si="1"/>
        <v>3766222427</v>
      </c>
      <c r="K11" s="44">
        <v>0</v>
      </c>
      <c r="L11" s="14">
        <f t="shared" si="3"/>
        <v>983777573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v>0</v>
      </c>
      <c r="F12" s="19">
        <f t="shared" si="2"/>
        <v>4000000000</v>
      </c>
      <c r="G12" s="39">
        <v>0</v>
      </c>
      <c r="H12" s="39">
        <f>+G12+'ejecucion ingresos NOV 2017'!H12</f>
        <v>894921373</v>
      </c>
      <c r="I12" s="22">
        <f t="shared" si="0"/>
        <v>0.22373034324999999</v>
      </c>
      <c r="J12" s="42">
        <f t="shared" si="1"/>
        <v>3105078627</v>
      </c>
      <c r="K12" s="40">
        <v>0</v>
      </c>
      <c r="L12" s="41">
        <f t="shared" si="3"/>
        <v>894921373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v>0</v>
      </c>
      <c r="F13" s="19">
        <f t="shared" si="2"/>
        <v>750000000</v>
      </c>
      <c r="G13" s="79">
        <v>0</v>
      </c>
      <c r="H13" s="79">
        <f>+G13+'ejecucion ingresos NOV 2017'!H13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v>0</v>
      </c>
      <c r="F14" s="19">
        <f t="shared" si="2"/>
        <v>0</v>
      </c>
      <c r="G14" s="20">
        <v>0</v>
      </c>
      <c r="H14" s="20">
        <f>+G14+'ejecucion ingresos NOV 2017'!H14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v>0</v>
      </c>
      <c r="F15" s="19">
        <f t="shared" si="2"/>
        <v>0</v>
      </c>
      <c r="G15" s="20">
        <v>0</v>
      </c>
      <c r="H15" s="20">
        <f>+G15+'ejecucion ingresos NOV 2017'!H15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0</v>
      </c>
      <c r="E16" s="12">
        <v>54175457190</v>
      </c>
      <c r="F16" s="12">
        <f t="shared" si="2"/>
        <v>61524876190</v>
      </c>
      <c r="G16" s="12">
        <f>+G17+G19+G18</f>
        <v>1181126027</v>
      </c>
      <c r="H16" s="12" t="e">
        <f>+G16+'ejecucion ingresos NOV 2017'!H16</f>
        <v>#REF!</v>
      </c>
      <c r="I16" s="15" t="e">
        <f t="shared" si="0"/>
        <v>#REF!</v>
      </c>
      <c r="J16" s="12" t="e">
        <f>+F16-H16</f>
        <v>#REF!</v>
      </c>
      <c r="K16" s="12">
        <f t="shared" ref="K16" si="4">SUM(K17:K19)</f>
        <v>0</v>
      </c>
      <c r="L16" s="14" t="e">
        <f t="shared" si="3"/>
        <v>#REF!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f>+G17+'ejecucion ingresos NOV 2017'!H17</f>
        <v>0</v>
      </c>
      <c r="I17" s="15" t="e">
        <f t="shared" si="0"/>
        <v>#DIV/0!</v>
      </c>
      <c r="J17" s="19">
        <f t="shared" ref="J17:J26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f>+G18+'ejecucion ingresos NOV 2017'!H18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0</v>
      </c>
      <c r="E19" s="12">
        <v>54175457190</v>
      </c>
      <c r="F19" s="12">
        <f t="shared" si="2"/>
        <v>61524876190</v>
      </c>
      <c r="G19" s="12">
        <f>+G20</f>
        <v>1181126027</v>
      </c>
      <c r="H19" s="12" t="e">
        <f>+G19+'ejecucion ingresos NOV 2017'!H19</f>
        <v>#REF!</v>
      </c>
      <c r="I19" s="15" t="e">
        <f t="shared" si="0"/>
        <v>#REF!</v>
      </c>
      <c r="J19" s="12" t="e">
        <f t="shared" si="5"/>
        <v>#REF!</v>
      </c>
      <c r="K19" s="12">
        <f t="shared" ref="K19" si="6">+K20</f>
        <v>0</v>
      </c>
      <c r="L19" s="14" t="e">
        <f t="shared" si="3"/>
        <v>#REF!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v>54175457190</v>
      </c>
      <c r="F20" s="19">
        <f t="shared" si="2"/>
        <v>61524876190</v>
      </c>
      <c r="G20" s="79">
        <v>1181126027</v>
      </c>
      <c r="H20" s="79" t="e">
        <f>+G20+'ejecucion ingresos NOV 2017'!H20</f>
        <v>#REF!</v>
      </c>
      <c r="I20" s="22" t="e">
        <f t="shared" si="0"/>
        <v>#REF!</v>
      </c>
      <c r="J20" s="19" t="e">
        <f t="shared" si="5"/>
        <v>#REF!</v>
      </c>
      <c r="K20" s="13">
        <v>0</v>
      </c>
      <c r="L20" s="17" t="e">
        <f t="shared" si="3"/>
        <v>#REF!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0</v>
      </c>
      <c r="E21" s="12">
        <v>0</v>
      </c>
      <c r="F21" s="12">
        <f t="shared" si="2"/>
        <v>30000000000</v>
      </c>
      <c r="G21" s="12">
        <f>+G22</f>
        <v>0</v>
      </c>
      <c r="H21" s="12">
        <f>+G21+'ejecucion ingresos NOV 2017'!H21</f>
        <v>30000000000</v>
      </c>
      <c r="I21" s="15">
        <f t="shared" si="0"/>
        <v>1</v>
      </c>
      <c r="J21" s="12">
        <f t="shared" si="5"/>
        <v>0</v>
      </c>
      <c r="K21" s="44">
        <v>0</v>
      </c>
      <c r="L21" s="14">
        <f t="shared" si="3"/>
        <v>30000000000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v>0</v>
      </c>
      <c r="F22" s="19">
        <f t="shared" si="2"/>
        <v>30000000000</v>
      </c>
      <c r="G22" s="19">
        <v>0</v>
      </c>
      <c r="H22" s="19">
        <f>+G22+'ejecucion ingresos NOV 2017'!H22</f>
        <v>30000000000</v>
      </c>
      <c r="I22" s="22">
        <f t="shared" si="0"/>
        <v>1</v>
      </c>
      <c r="J22" s="19">
        <f t="shared" si="5"/>
        <v>0</v>
      </c>
      <c r="K22" s="13">
        <v>0</v>
      </c>
      <c r="L22" s="17">
        <f t="shared" si="3"/>
        <v>30000000000</v>
      </c>
    </row>
    <row r="23" spans="1:12" x14ac:dyDescent="0.25">
      <c r="A23" s="46">
        <v>23</v>
      </c>
      <c r="B23" s="11" t="s">
        <v>23</v>
      </c>
      <c r="C23" s="12">
        <f>+C24+C26+C25</f>
        <v>0</v>
      </c>
      <c r="D23" s="12">
        <f>+D24+D25+D26</f>
        <v>0</v>
      </c>
      <c r="E23" s="12">
        <v>27000000000</v>
      </c>
      <c r="F23" s="12">
        <f t="shared" si="2"/>
        <v>27000000000</v>
      </c>
      <c r="G23" s="12">
        <f>+G24+G26+G25</f>
        <v>27034877940</v>
      </c>
      <c r="H23" s="12">
        <f>+G23+'ejecucion ingresos NOV 2017'!H23</f>
        <v>28111470210</v>
      </c>
      <c r="I23" s="15">
        <f>+H23/F23</f>
        <v>1.0411655633333334</v>
      </c>
      <c r="J23" s="12">
        <f t="shared" si="5"/>
        <v>-1111470210</v>
      </c>
      <c r="K23" s="12">
        <f t="shared" ref="K23" si="7">+K24+K26</f>
        <v>0</v>
      </c>
      <c r="L23" s="14">
        <f t="shared" si="3"/>
        <v>28111470210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2"/>
        <v>0</v>
      </c>
      <c r="G24" s="80">
        <v>34735492</v>
      </c>
      <c r="H24" s="80">
        <f>+G24+'ejecucion ingresos NOV 2017'!H24</f>
        <v>480772810</v>
      </c>
      <c r="I24" s="22">
        <v>0</v>
      </c>
      <c r="J24" s="39">
        <f t="shared" si="5"/>
        <v>-480772810</v>
      </c>
      <c r="K24" s="40">
        <v>0</v>
      </c>
      <c r="L24" s="41">
        <f t="shared" si="3"/>
        <v>480772810</v>
      </c>
    </row>
    <row r="25" spans="1:12" x14ac:dyDescent="0.25">
      <c r="A25" s="47">
        <v>234</v>
      </c>
      <c r="B25" s="37" t="s">
        <v>62</v>
      </c>
      <c r="C25" s="39">
        <v>0</v>
      </c>
      <c r="D25" s="39">
        <v>0</v>
      </c>
      <c r="E25" s="39">
        <v>27000000000</v>
      </c>
      <c r="F25" s="39">
        <f t="shared" si="2"/>
        <v>27000000000</v>
      </c>
      <c r="G25" s="80">
        <v>27000000000</v>
      </c>
      <c r="H25" s="80">
        <f>+G25+'ejecucion ingresos NOV 2017'!H25</f>
        <v>27000000000</v>
      </c>
      <c r="I25" s="22">
        <f>+H25/F25</f>
        <v>1</v>
      </c>
      <c r="J25" s="39">
        <f t="shared" si="5"/>
        <v>0</v>
      </c>
      <c r="K25" s="40">
        <v>0</v>
      </c>
      <c r="L25" s="41">
        <f t="shared" si="3"/>
        <v>27000000000</v>
      </c>
    </row>
    <row r="26" spans="1:12" x14ac:dyDescent="0.25">
      <c r="A26" s="23">
        <v>239</v>
      </c>
      <c r="B26" s="24" t="s">
        <v>38</v>
      </c>
      <c r="C26" s="25">
        <v>0</v>
      </c>
      <c r="D26" s="25">
        <v>0</v>
      </c>
      <c r="E26" s="25">
        <v>0</v>
      </c>
      <c r="F26" s="25">
        <f t="shared" si="2"/>
        <v>0</v>
      </c>
      <c r="G26" s="81">
        <v>142448</v>
      </c>
      <c r="H26" s="81">
        <f>+G26+'ejecucion ingresos NOV 2017'!H26</f>
        <v>630697400</v>
      </c>
      <c r="I26" s="22">
        <v>0</v>
      </c>
      <c r="J26" s="25">
        <f t="shared" si="5"/>
        <v>-630697400</v>
      </c>
      <c r="K26" s="26">
        <v>0</v>
      </c>
      <c r="L26" s="27">
        <f t="shared" si="3"/>
        <v>630697400</v>
      </c>
    </row>
    <row r="27" spans="1:12" x14ac:dyDescent="0.25">
      <c r="A27" s="119" t="s">
        <v>25</v>
      </c>
      <c r="B27" s="120"/>
      <c r="C27" s="28">
        <f t="shared" ref="C27:G27" si="8">+C8+C9</f>
        <v>59300000000</v>
      </c>
      <c r="D27" s="29">
        <f>+D8+D9</f>
        <v>0</v>
      </c>
      <c r="E27" s="29">
        <f>+E8+E9</f>
        <v>88123041144</v>
      </c>
      <c r="F27" s="28">
        <f t="shared" si="8"/>
        <v>147423041144</v>
      </c>
      <c r="G27" s="29">
        <f t="shared" si="8"/>
        <v>28216003967</v>
      </c>
      <c r="H27" s="29" t="e">
        <f>+H8+H9</f>
        <v>#REF!</v>
      </c>
      <c r="I27" s="30" t="e">
        <f>+H27/F27</f>
        <v>#REF!</v>
      </c>
      <c r="J27" s="28" t="e">
        <f>+F27-H27</f>
        <v>#REF!</v>
      </c>
      <c r="K27" s="28">
        <f>+K8+K9</f>
        <v>0</v>
      </c>
      <c r="L27" s="28" t="e">
        <f>+L8+L9</f>
        <v>#REF!</v>
      </c>
    </row>
    <row r="28" spans="1:12" x14ac:dyDescent="0.25">
      <c r="H28" s="33"/>
    </row>
    <row r="29" spans="1:12" x14ac:dyDescent="0.25">
      <c r="D29" s="32"/>
      <c r="F29" s="32"/>
      <c r="G29" s="32"/>
      <c r="H29" s="33"/>
      <c r="I29" s="31"/>
      <c r="J29" s="32"/>
      <c r="L29" s="32"/>
    </row>
    <row r="30" spans="1:12" x14ac:dyDescent="0.25">
      <c r="G30" s="32"/>
      <c r="H30" s="33"/>
    </row>
    <row r="31" spans="1:12" x14ac:dyDescent="0.25">
      <c r="D31" s="32"/>
      <c r="E31" s="32"/>
      <c r="G31" s="32"/>
      <c r="H31" s="34"/>
      <c r="J31" s="32"/>
    </row>
    <row r="32" spans="1:12" x14ac:dyDescent="0.25">
      <c r="F32" s="34"/>
      <c r="G32" s="32"/>
      <c r="H32" s="32"/>
    </row>
    <row r="34" spans="1:11" x14ac:dyDescent="0.25">
      <c r="A34" s="55"/>
      <c r="B34" s="114" t="s">
        <v>35</v>
      </c>
      <c r="C34" s="55"/>
      <c r="D34" s="121" t="s">
        <v>44</v>
      </c>
      <c r="E34" s="121"/>
      <c r="F34" s="55"/>
      <c r="G34" s="114" t="s">
        <v>43</v>
      </c>
      <c r="H34" s="55"/>
      <c r="I34" s="55"/>
      <c r="J34" s="114" t="s">
        <v>59</v>
      </c>
      <c r="K34" s="55"/>
    </row>
    <row r="35" spans="1:11" x14ac:dyDescent="0.25">
      <c r="B35" s="115" t="s">
        <v>41</v>
      </c>
      <c r="D35" s="122" t="s">
        <v>60</v>
      </c>
      <c r="E35" s="122"/>
      <c r="G35" s="115" t="s">
        <v>36</v>
      </c>
      <c r="J35" s="115" t="s">
        <v>37</v>
      </c>
    </row>
    <row r="36" spans="1:11" x14ac:dyDescent="0.25">
      <c r="F36" s="33"/>
      <c r="G36" s="32"/>
    </row>
    <row r="37" spans="1:11" x14ac:dyDescent="0.25">
      <c r="F37" s="33"/>
      <c r="G37" s="32"/>
    </row>
    <row r="38" spans="1:11" x14ac:dyDescent="0.25">
      <c r="G38" s="32"/>
    </row>
    <row r="39" spans="1:11" x14ac:dyDescent="0.25">
      <c r="F39" s="35"/>
    </row>
    <row r="40" spans="1:11" x14ac:dyDescent="0.25">
      <c r="F40" s="35"/>
    </row>
    <row r="41" spans="1:11" x14ac:dyDescent="0.25">
      <c r="F41" s="36"/>
    </row>
    <row r="43" spans="1:11" x14ac:dyDescent="0.25">
      <c r="F43" s="36"/>
    </row>
  </sheetData>
  <mergeCells count="11">
    <mergeCell ref="A27:B27"/>
    <mergeCell ref="D34:E34"/>
    <mergeCell ref="D35:E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5" scale="6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rintOptions horizontalCentere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rintOptions horizontalCentere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90" zoomScaleNormal="90" workbookViewId="0">
      <selection activeCell="I36" sqref="I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2.85546875" customWidth="1"/>
    <col min="5" max="5" width="15.85546875" customWidth="1"/>
    <col min="6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46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</f>
        <v>0</v>
      </c>
      <c r="F8" s="9">
        <f>+C8+E8</f>
        <v>17200581000</v>
      </c>
      <c r="G8" s="7">
        <v>0</v>
      </c>
      <c r="H8" s="7">
        <f>+G8+'ejecucion ingresos ENERO 17 (5)'!H8</f>
        <v>21077503811</v>
      </c>
      <c r="I8" s="49">
        <f t="shared" ref="I8:I22" si="0">+H8/F8</f>
        <v>1.2253948753824071</v>
      </c>
      <c r="J8" s="10">
        <f t="shared" ref="J8:J15" si="1">+F8-H8</f>
        <v>-3876922811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v>0</v>
      </c>
      <c r="E9" s="12">
        <f t="shared" ref="E9:E25" si="2">+D9</f>
        <v>0</v>
      </c>
      <c r="F9" s="12">
        <f t="shared" ref="F9:F25" si="3">+C9+E9</f>
        <v>42099419000</v>
      </c>
      <c r="G9" s="12">
        <f>+G10+G21+G23</f>
        <v>98750373</v>
      </c>
      <c r="H9" s="12">
        <f>+G9+'ejecucion ingresos ENERO 17 (5)'!H9</f>
        <v>9515396933</v>
      </c>
      <c r="I9" s="15">
        <f>+H9/F9</f>
        <v>0.22602204873658707</v>
      </c>
      <c r="J9" s="16">
        <f t="shared" si="1"/>
        <v>32584022067</v>
      </c>
      <c r="K9" s="44">
        <v>0</v>
      </c>
      <c r="L9" s="14">
        <f t="shared" ref="L9:L25" si="4">+H9</f>
        <v>9515396933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v>0</v>
      </c>
      <c r="E10" s="12">
        <f t="shared" si="2"/>
        <v>0</v>
      </c>
      <c r="F10" s="12">
        <f t="shared" si="3"/>
        <v>12099419000</v>
      </c>
      <c r="G10" s="12">
        <f>+G11+G16</f>
        <v>20569420</v>
      </c>
      <c r="H10" s="12">
        <f>+G10+'ejecucion ingresos ENERO 17 (5)'!H10</f>
        <v>9301264809</v>
      </c>
      <c r="I10" s="15">
        <f t="shared" si="0"/>
        <v>0.76873648304931008</v>
      </c>
      <c r="J10" s="16">
        <f t="shared" si="1"/>
        <v>2798154191</v>
      </c>
      <c r="K10" s="44">
        <v>0</v>
      </c>
      <c r="L10" s="14">
        <f t="shared" si="4"/>
        <v>9301264809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v>0</v>
      </c>
      <c r="E11" s="12">
        <f t="shared" si="2"/>
        <v>0</v>
      </c>
      <c r="F11" s="12">
        <f t="shared" si="3"/>
        <v>4750000000</v>
      </c>
      <c r="G11" s="12">
        <f>+G12+G13+G14+G15</f>
        <v>8505420</v>
      </c>
      <c r="H11" s="12">
        <f>+G11+'ejecucion ingresos ENERO 17 (5)'!H11</f>
        <v>8505420</v>
      </c>
      <c r="I11" s="22">
        <f t="shared" si="0"/>
        <v>1.7906147368421052E-3</v>
      </c>
      <c r="J11" s="16">
        <f t="shared" si="1"/>
        <v>4741494580</v>
      </c>
      <c r="K11" s="44">
        <v>0</v>
      </c>
      <c r="L11" s="14">
        <f t="shared" si="4"/>
        <v>8505420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 t="shared" si="2"/>
        <v>0</v>
      </c>
      <c r="F12" s="19">
        <f t="shared" si="3"/>
        <v>4000000000</v>
      </c>
      <c r="G12" s="39">
        <f>+[1]Hoja2!$E$26</f>
        <v>8505420</v>
      </c>
      <c r="H12" s="39">
        <f>+G12+'ejecucion ingresos ENERO 17 (5)'!H12</f>
        <v>8505420</v>
      </c>
      <c r="I12" s="22">
        <f t="shared" si="0"/>
        <v>2.1263549999999999E-3</v>
      </c>
      <c r="J12" s="42">
        <f t="shared" si="1"/>
        <v>3991494580</v>
      </c>
      <c r="K12" s="40">
        <v>0</v>
      </c>
      <c r="L12" s="41">
        <f t="shared" si="4"/>
        <v>8505420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 t="shared" si="2"/>
        <v>0</v>
      </c>
      <c r="F13" s="19">
        <f t="shared" si="3"/>
        <v>750000000</v>
      </c>
      <c r="G13" s="19">
        <v>0</v>
      </c>
      <c r="H13" s="19">
        <f>+G13+'ejecucion ingresos ENERO 17 (5)'!H13</f>
        <v>0</v>
      </c>
      <c r="I13" s="22">
        <f t="shared" si="0"/>
        <v>0</v>
      </c>
      <c r="J13" s="21">
        <f t="shared" si="1"/>
        <v>750000000</v>
      </c>
      <c r="K13" s="13">
        <v>0</v>
      </c>
      <c r="L13" s="17">
        <f t="shared" si="4"/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ENERO 17 (5)'!H14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ENERO 17 (5)'!H15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7349419000</v>
      </c>
      <c r="G16" s="12">
        <f>+G17+G19+G18</f>
        <v>12064000</v>
      </c>
      <c r="H16" s="12">
        <f>+G16+'ejecucion ingresos ENERO 17 (5)'!H16</f>
        <v>9292759389</v>
      </c>
      <c r="I16" s="15">
        <f t="shared" si="0"/>
        <v>1.2644209547720711</v>
      </c>
      <c r="J16" s="12">
        <f>+F16-H16</f>
        <v>-1943340389</v>
      </c>
      <c r="K16" s="12">
        <f t="shared" si="5"/>
        <v>0</v>
      </c>
      <c r="L16" s="14">
        <f t="shared" si="4"/>
        <v>9292759389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ENERO 17 (5)'!H17</f>
        <v>0</v>
      </c>
      <c r="I17" s="15" t="e">
        <f t="shared" si="0"/>
        <v>#DIV/0!</v>
      </c>
      <c r="J17" s="19">
        <f t="shared" ref="J17:J25" si="6">+F17-H17</f>
        <v>0</v>
      </c>
      <c r="K17" s="13">
        <v>0</v>
      </c>
      <c r="L17" s="17">
        <f t="shared" si="4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+G18+'ejecucion ingresos ENERO 17 (5)'!H18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 t="shared" ref="D19:K19" si="7">+D20</f>
        <v>0</v>
      </c>
      <c r="E19" s="12">
        <f t="shared" si="7"/>
        <v>0</v>
      </c>
      <c r="F19" s="12">
        <f t="shared" si="3"/>
        <v>7349419000</v>
      </c>
      <c r="G19" s="12">
        <f>+G20</f>
        <v>12064000</v>
      </c>
      <c r="H19" s="12">
        <f>+G19+'ejecucion ingresos ENERO 17 (5)'!H19</f>
        <v>9292759389</v>
      </c>
      <c r="I19" s="15">
        <f t="shared" si="0"/>
        <v>1.2644209547720711</v>
      </c>
      <c r="J19" s="12">
        <f t="shared" si="6"/>
        <v>-1943340389</v>
      </c>
      <c r="K19" s="12">
        <f t="shared" si="7"/>
        <v>0</v>
      </c>
      <c r="L19" s="14">
        <f t="shared" si="4"/>
        <v>9292759389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f t="shared" si="2"/>
        <v>0</v>
      </c>
      <c r="F20" s="19">
        <f t="shared" si="3"/>
        <v>7349419000</v>
      </c>
      <c r="G20" s="19">
        <f>+[1]Hoja2!$E$25</f>
        <v>12064000</v>
      </c>
      <c r="H20" s="19">
        <f>+G20+'ejecucion ingresos ENERO 17 (5)'!H20</f>
        <v>9292759389</v>
      </c>
      <c r="I20" s="22">
        <f t="shared" si="0"/>
        <v>1.2644209547720711</v>
      </c>
      <c r="J20" s="19">
        <f t="shared" si="6"/>
        <v>-1943340389</v>
      </c>
      <c r="K20" s="13">
        <v>0</v>
      </c>
      <c r="L20" s="17">
        <f t="shared" si="4"/>
        <v>9292759389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v>0</v>
      </c>
      <c r="E21" s="12">
        <f t="shared" si="2"/>
        <v>0</v>
      </c>
      <c r="F21" s="12">
        <f t="shared" si="3"/>
        <v>30000000000</v>
      </c>
      <c r="G21" s="12">
        <f>+G22</f>
        <v>0</v>
      </c>
      <c r="H21" s="12">
        <f>+G21+'ejecucion ingresos ENERO 17 (5)'!H21</f>
        <v>0</v>
      </c>
      <c r="I21" s="15">
        <f t="shared" si="0"/>
        <v>0</v>
      </c>
      <c r="J21" s="12">
        <f t="shared" si="6"/>
        <v>30000000000</v>
      </c>
      <c r="K21" s="44">
        <v>0</v>
      </c>
      <c r="L21" s="14">
        <f t="shared" si="4"/>
        <v>0</v>
      </c>
    </row>
    <row r="22" spans="1:12" x14ac:dyDescent="0.25">
      <c r="A22" s="48">
        <v>224</v>
      </c>
      <c r="B22" s="18" t="s">
        <v>22</v>
      </c>
      <c r="C22" s="19">
        <v>30000000000</v>
      </c>
      <c r="D22" s="19">
        <v>0</v>
      </c>
      <c r="E22" s="19">
        <f t="shared" si="2"/>
        <v>0</v>
      </c>
      <c r="F22" s="19">
        <f t="shared" si="3"/>
        <v>30000000000</v>
      </c>
      <c r="G22" s="19">
        <v>0</v>
      </c>
      <c r="H22" s="19">
        <f>+G22+'ejecucion ingresos ENERO 17 (5)'!H22</f>
        <v>0</v>
      </c>
      <c r="I22" s="22">
        <f t="shared" si="0"/>
        <v>0</v>
      </c>
      <c r="J22" s="19">
        <f t="shared" si="6"/>
        <v>30000000000</v>
      </c>
      <c r="K22" s="13">
        <v>0</v>
      </c>
      <c r="L22" s="17">
        <f t="shared" si="4"/>
        <v>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8">+D24+D25</f>
        <v>0</v>
      </c>
      <c r="E23" s="12">
        <f t="shared" si="8"/>
        <v>0</v>
      </c>
      <c r="F23" s="12">
        <f t="shared" si="3"/>
        <v>0</v>
      </c>
      <c r="G23" s="12">
        <f>+G24+G25</f>
        <v>78180953</v>
      </c>
      <c r="H23" s="12">
        <f>+G23+'ejecucion ingresos ENERO 17 (5)'!H23</f>
        <v>214132124</v>
      </c>
      <c r="I23" s="15">
        <v>0</v>
      </c>
      <c r="J23" s="12">
        <f t="shared" si="6"/>
        <v>-214132124</v>
      </c>
      <c r="K23" s="12">
        <f t="shared" si="8"/>
        <v>0</v>
      </c>
      <c r="L23" s="14">
        <f t="shared" si="4"/>
        <v>214132124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62">
        <v>62837598</v>
      </c>
      <c r="H24" s="62">
        <f>+G24+'ejecucion ingresos ENERO 17 (5)'!H24</f>
        <v>94464240</v>
      </c>
      <c r="I24" s="22">
        <v>0</v>
      </c>
      <c r="J24" s="39">
        <f t="shared" si="6"/>
        <v>-94464240</v>
      </c>
      <c r="K24" s="40">
        <v>0</v>
      </c>
      <c r="L24" s="41">
        <f t="shared" si="4"/>
        <v>94464240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 t="shared" si="2"/>
        <v>0</v>
      </c>
      <c r="F25" s="25">
        <f t="shared" si="3"/>
        <v>0</v>
      </c>
      <c r="G25" s="63">
        <v>15343355</v>
      </c>
      <c r="H25" s="63">
        <f>+G25+'ejecucion ingresos ENERO 17 (5)'!H26</f>
        <v>119667884</v>
      </c>
      <c r="I25" s="22">
        <v>0</v>
      </c>
      <c r="J25" s="25">
        <f t="shared" si="6"/>
        <v>-119667884</v>
      </c>
      <c r="K25" s="26">
        <v>0</v>
      </c>
      <c r="L25" s="27">
        <f t="shared" si="4"/>
        <v>119667884</v>
      </c>
    </row>
    <row r="26" spans="1:12" x14ac:dyDescent="0.25">
      <c r="A26" s="119" t="s">
        <v>25</v>
      </c>
      <c r="B26" s="120"/>
      <c r="C26" s="28">
        <f t="shared" ref="C26:G26" si="9">+C8+C9</f>
        <v>59300000000</v>
      </c>
      <c r="D26" s="29">
        <f t="shared" si="9"/>
        <v>0</v>
      </c>
      <c r="E26" s="28">
        <f t="shared" si="9"/>
        <v>0</v>
      </c>
      <c r="F26" s="28">
        <f t="shared" si="9"/>
        <v>59300000000</v>
      </c>
      <c r="G26" s="29">
        <f t="shared" si="9"/>
        <v>98750373</v>
      </c>
      <c r="H26" s="29">
        <f>+H8+H9</f>
        <v>30592900744</v>
      </c>
      <c r="I26" s="30">
        <f>+H26/F26</f>
        <v>0.51590051844856666</v>
      </c>
      <c r="J26" s="28">
        <f>+F26-H26</f>
        <v>28707099256</v>
      </c>
      <c r="K26" s="28">
        <f>+K8+K9</f>
        <v>0</v>
      </c>
      <c r="L26" s="28">
        <f>+L8+L9</f>
        <v>30592900744</v>
      </c>
    </row>
    <row r="27" spans="1:12" x14ac:dyDescent="0.25">
      <c r="H27" s="33"/>
    </row>
    <row r="28" spans="1:12" x14ac:dyDescent="0.25">
      <c r="G28" s="32"/>
      <c r="H28" s="33"/>
      <c r="I28" s="54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57" t="s">
        <v>35</v>
      </c>
      <c r="C33" s="55"/>
      <c r="D33" s="121" t="s">
        <v>44</v>
      </c>
      <c r="E33" s="121"/>
      <c r="F33" s="55"/>
      <c r="G33" s="57" t="s">
        <v>43</v>
      </c>
      <c r="H33" s="55"/>
      <c r="I33" s="55"/>
      <c r="J33" s="57" t="s">
        <v>42</v>
      </c>
      <c r="K33" s="55"/>
    </row>
    <row r="34" spans="1:11" x14ac:dyDescent="0.25">
      <c r="B34" s="58" t="s">
        <v>41</v>
      </c>
      <c r="D34" s="122" t="s">
        <v>34</v>
      </c>
      <c r="E34" s="122"/>
      <c r="G34" s="58" t="s">
        <v>36</v>
      </c>
      <c r="J34" s="58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D33:E33"/>
    <mergeCell ref="D34:E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14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90" zoomScaleNormal="90" workbookViewId="0">
      <selection activeCell="E9" sqref="E9:E2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28515625" bestFit="1" customWidth="1"/>
    <col min="6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47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</f>
        <v>0</v>
      </c>
      <c r="F8" s="9">
        <f>+C8+E8</f>
        <v>17200581000</v>
      </c>
      <c r="G8" s="7">
        <v>0</v>
      </c>
      <c r="H8" s="7">
        <f>+G8+'ejecucion ingresos feb 17 (6'!H8</f>
        <v>21077503811</v>
      </c>
      <c r="I8" s="49">
        <f t="shared" ref="I8:I22" si="0">+H8/F8</f>
        <v>1.2253948753824071</v>
      </c>
      <c r="J8" s="10">
        <f t="shared" ref="J8:J15" si="1">+F8-H8</f>
        <v>-3876922811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</f>
        <v>1295196885</v>
      </c>
      <c r="E9" s="12">
        <f t="shared" ref="E9:E25" si="2">+D9</f>
        <v>1295196885</v>
      </c>
      <c r="F9" s="12">
        <f t="shared" ref="F9:F25" si="3">+C9+E9</f>
        <v>43394615885</v>
      </c>
      <c r="G9" s="12">
        <f>+G10+G21+G23</f>
        <v>967410404</v>
      </c>
      <c r="H9" s="12">
        <f>+G9+'ejecucion ingresos feb 17 (6'!H9</f>
        <v>10482807337</v>
      </c>
      <c r="I9" s="15">
        <f>+H9/F9</f>
        <v>0.24156930815519764</v>
      </c>
      <c r="J9" s="16">
        <f t="shared" si="1"/>
        <v>32911808548</v>
      </c>
      <c r="K9" s="44">
        <v>0</v>
      </c>
      <c r="L9" s="14">
        <f t="shared" ref="L9:L25" si="4">+H9</f>
        <v>10482807337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+D16</f>
        <v>1295196885</v>
      </c>
      <c r="E10" s="12">
        <f t="shared" si="2"/>
        <v>1295196885</v>
      </c>
      <c r="F10" s="12">
        <f t="shared" si="3"/>
        <v>13394615885</v>
      </c>
      <c r="G10" s="12">
        <f>+G11+G16</f>
        <v>880886402</v>
      </c>
      <c r="H10" s="12">
        <f>+G10+'ejecucion ingresos feb 17 (6'!H10</f>
        <v>10182151211</v>
      </c>
      <c r="I10" s="15">
        <f t="shared" si="0"/>
        <v>0.7601674656757057</v>
      </c>
      <c r="J10" s="16">
        <f t="shared" si="1"/>
        <v>3212464674</v>
      </c>
      <c r="K10" s="44">
        <v>0</v>
      </c>
      <c r="L10" s="14">
        <f t="shared" si="4"/>
        <v>10182151211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v>0</v>
      </c>
      <c r="E11" s="12">
        <f t="shared" si="2"/>
        <v>0</v>
      </c>
      <c r="F11" s="12">
        <f t="shared" si="3"/>
        <v>4750000000</v>
      </c>
      <c r="G11" s="12">
        <f>+G12+G13+G14+G15</f>
        <v>868822402</v>
      </c>
      <c r="H11" s="12">
        <f>+G11+'ejecucion ingresos feb 17 (6'!H11</f>
        <v>877327822</v>
      </c>
      <c r="I11" s="22">
        <f t="shared" si="0"/>
        <v>0.18470059410526316</v>
      </c>
      <c r="J11" s="16">
        <f t="shared" si="1"/>
        <v>3872672178</v>
      </c>
      <c r="K11" s="44">
        <v>0</v>
      </c>
      <c r="L11" s="14">
        <f t="shared" si="4"/>
        <v>877327822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 t="shared" si="2"/>
        <v>0</v>
      </c>
      <c r="F12" s="19">
        <f t="shared" si="3"/>
        <v>4000000000</v>
      </c>
      <c r="G12" s="39">
        <v>868822402</v>
      </c>
      <c r="H12" s="39">
        <f>+G12+'ejecucion ingresos feb 17 (6'!H12</f>
        <v>877327822</v>
      </c>
      <c r="I12" s="22">
        <f t="shared" si="0"/>
        <v>0.21933195550000001</v>
      </c>
      <c r="J12" s="42">
        <f t="shared" si="1"/>
        <v>3122672178</v>
      </c>
      <c r="K12" s="40">
        <v>0</v>
      </c>
      <c r="L12" s="41">
        <f t="shared" si="4"/>
        <v>877327822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 t="shared" si="2"/>
        <v>0</v>
      </c>
      <c r="F13" s="19">
        <f t="shared" si="3"/>
        <v>750000000</v>
      </c>
      <c r="G13" s="19">
        <v>0</v>
      </c>
      <c r="H13" s="19">
        <f>+G13+'ejecucion ingresos feb 17 (6'!H13</f>
        <v>0</v>
      </c>
      <c r="I13" s="22">
        <f t="shared" si="0"/>
        <v>0</v>
      </c>
      <c r="J13" s="21">
        <f t="shared" si="1"/>
        <v>750000000</v>
      </c>
      <c r="K13" s="13">
        <v>0</v>
      </c>
      <c r="L13" s="17">
        <f t="shared" si="4"/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>+G14+'ejecucion ingresos feb 17 (6'!H14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>+G15+'ejecucion ingresos feb 17 (6'!H15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 t="shared" ref="D16:K16" si="5">SUM(D17:D19)</f>
        <v>1295196885</v>
      </c>
      <c r="E16" s="12">
        <f t="shared" si="5"/>
        <v>1295196885</v>
      </c>
      <c r="F16" s="12">
        <f t="shared" si="3"/>
        <v>8644615885</v>
      </c>
      <c r="G16" s="12">
        <f>+G17+G19+G18</f>
        <v>12064000</v>
      </c>
      <c r="H16" s="12">
        <f>+G16+'ejecucion ingresos feb 17 (6'!H16</f>
        <v>9304823389</v>
      </c>
      <c r="I16" s="15">
        <f t="shared" si="0"/>
        <v>1.0763721040683347</v>
      </c>
      <c r="J16" s="12">
        <f>+F16-H16</f>
        <v>-660207504</v>
      </c>
      <c r="K16" s="12">
        <f t="shared" si="5"/>
        <v>0</v>
      </c>
      <c r="L16" s="14">
        <f t="shared" si="4"/>
        <v>9304823389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>+G17+'ejecucion ingresos feb 17 (6'!H17</f>
        <v>0</v>
      </c>
      <c r="I17" s="15" t="e">
        <f t="shared" si="0"/>
        <v>#DIV/0!</v>
      </c>
      <c r="J17" s="19">
        <f t="shared" ref="J17:J25" si="6">+F17-H17</f>
        <v>0</v>
      </c>
      <c r="K17" s="13">
        <v>0</v>
      </c>
      <c r="L17" s="17">
        <f t="shared" si="4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-1295196885</v>
      </c>
      <c r="H18" s="19">
        <f>+G18+'ejecucion ingresos feb 17 (6'!H18</f>
        <v>-1295196885</v>
      </c>
      <c r="I18" s="15">
        <v>0</v>
      </c>
      <c r="J18" s="19">
        <f t="shared" si="6"/>
        <v>1295196885</v>
      </c>
      <c r="K18" s="13">
        <v>0</v>
      </c>
      <c r="L18" s="17">
        <f t="shared" si="4"/>
        <v>-1295196885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 t="shared" ref="D19:K19" si="7">+D20</f>
        <v>1295196885</v>
      </c>
      <c r="E19" s="12">
        <f t="shared" si="7"/>
        <v>1295196885</v>
      </c>
      <c r="F19" s="12">
        <f t="shared" si="3"/>
        <v>8644615885</v>
      </c>
      <c r="G19" s="12">
        <f>+G20</f>
        <v>1307260885</v>
      </c>
      <c r="H19" s="12">
        <f>+G19+'ejecucion ingresos feb 17 (6'!H19</f>
        <v>10600020274</v>
      </c>
      <c r="I19" s="15">
        <f t="shared" si="0"/>
        <v>1.2261991064742375</v>
      </c>
      <c r="J19" s="12">
        <f t="shared" si="6"/>
        <v>-1955404389</v>
      </c>
      <c r="K19" s="12">
        <f t="shared" si="7"/>
        <v>0</v>
      </c>
      <c r="L19" s="14">
        <f t="shared" si="4"/>
        <v>10600020274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1295196885</v>
      </c>
      <c r="E20" s="19">
        <f t="shared" si="2"/>
        <v>1295196885</v>
      </c>
      <c r="F20" s="19">
        <f t="shared" si="3"/>
        <v>8644615885</v>
      </c>
      <c r="G20" s="19">
        <f>12064000+1295196885</f>
        <v>1307260885</v>
      </c>
      <c r="H20" s="19">
        <f>+G20+'ejecucion ingresos feb 17 (6'!H20</f>
        <v>10600020274</v>
      </c>
      <c r="I20" s="22">
        <f t="shared" si="0"/>
        <v>1.2261991064742375</v>
      </c>
      <c r="J20" s="19">
        <f t="shared" si="6"/>
        <v>-1955404389</v>
      </c>
      <c r="K20" s="13">
        <v>0</v>
      </c>
      <c r="L20" s="17">
        <f t="shared" si="4"/>
        <v>10600020274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v>0</v>
      </c>
      <c r="E21" s="12">
        <f t="shared" si="2"/>
        <v>0</v>
      </c>
      <c r="F21" s="12">
        <f t="shared" si="3"/>
        <v>30000000000</v>
      </c>
      <c r="G21" s="12">
        <f>+G22</f>
        <v>0</v>
      </c>
      <c r="H21" s="12">
        <f>+G21+'ejecucion ingresos feb 17 (6'!H21</f>
        <v>0</v>
      </c>
      <c r="I21" s="15">
        <f t="shared" si="0"/>
        <v>0</v>
      </c>
      <c r="J21" s="12">
        <f t="shared" si="6"/>
        <v>30000000000</v>
      </c>
      <c r="K21" s="44">
        <v>0</v>
      </c>
      <c r="L21" s="14">
        <f t="shared" si="4"/>
        <v>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f t="shared" si="2"/>
        <v>0</v>
      </c>
      <c r="F22" s="19">
        <f t="shared" si="3"/>
        <v>30000000000</v>
      </c>
      <c r="G22" s="19">
        <v>0</v>
      </c>
      <c r="H22" s="19">
        <f>+G22+'ejecucion ingresos feb 17 (6'!H22</f>
        <v>0</v>
      </c>
      <c r="I22" s="22">
        <f t="shared" si="0"/>
        <v>0</v>
      </c>
      <c r="J22" s="19">
        <f t="shared" si="6"/>
        <v>30000000000</v>
      </c>
      <c r="K22" s="13">
        <v>0</v>
      </c>
      <c r="L22" s="17">
        <f t="shared" si="4"/>
        <v>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8">+D24+D25</f>
        <v>0</v>
      </c>
      <c r="E23" s="12">
        <f t="shared" si="8"/>
        <v>0</v>
      </c>
      <c r="F23" s="12">
        <f t="shared" si="3"/>
        <v>0</v>
      </c>
      <c r="G23" s="12">
        <f>+G24+G25</f>
        <v>86524002</v>
      </c>
      <c r="H23" s="12">
        <f>+G23+'ejecucion ingresos feb 17 (6'!H23</f>
        <v>300656126</v>
      </c>
      <c r="I23" s="15">
        <v>0</v>
      </c>
      <c r="J23" s="12">
        <f t="shared" si="6"/>
        <v>-300656126</v>
      </c>
      <c r="K23" s="12">
        <f t="shared" si="8"/>
        <v>0</v>
      </c>
      <c r="L23" s="14">
        <f t="shared" si="4"/>
        <v>300656126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v>0</v>
      </c>
      <c r="F24" s="39">
        <f t="shared" si="3"/>
        <v>0</v>
      </c>
      <c r="G24" s="62">
        <v>63404417</v>
      </c>
      <c r="H24" s="62">
        <f>+G24+'ejecucion ingresos feb 17 (6'!H24</f>
        <v>157868657</v>
      </c>
      <c r="I24" s="22">
        <v>0</v>
      </c>
      <c r="J24" s="39">
        <f t="shared" si="6"/>
        <v>-157868657</v>
      </c>
      <c r="K24" s="40">
        <v>0</v>
      </c>
      <c r="L24" s="41">
        <f t="shared" si="4"/>
        <v>157868657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 t="shared" si="2"/>
        <v>0</v>
      </c>
      <c r="F25" s="25">
        <f t="shared" si="3"/>
        <v>0</v>
      </c>
      <c r="G25" s="63">
        <v>23119585</v>
      </c>
      <c r="H25" s="63">
        <f>+G25+'ejecucion ingresos feb 17 (6'!H25</f>
        <v>142787469</v>
      </c>
      <c r="I25" s="22">
        <v>0</v>
      </c>
      <c r="J25" s="25">
        <f t="shared" si="6"/>
        <v>-142787469</v>
      </c>
      <c r="K25" s="26">
        <v>0</v>
      </c>
      <c r="L25" s="27">
        <f t="shared" si="4"/>
        <v>142787469</v>
      </c>
    </row>
    <row r="26" spans="1:12" x14ac:dyDescent="0.25">
      <c r="A26" s="119" t="s">
        <v>25</v>
      </c>
      <c r="B26" s="120"/>
      <c r="C26" s="28">
        <f t="shared" ref="C26:G26" si="9">+C8+C9</f>
        <v>59300000000</v>
      </c>
      <c r="D26" s="29">
        <f>+D20</f>
        <v>1295196885</v>
      </c>
      <c r="E26" s="29">
        <f>+E20</f>
        <v>1295196885</v>
      </c>
      <c r="F26" s="28">
        <f t="shared" si="9"/>
        <v>60595196885</v>
      </c>
      <c r="G26" s="29">
        <f t="shared" si="9"/>
        <v>967410404</v>
      </c>
      <c r="H26" s="29">
        <f>+H8+H9</f>
        <v>31560311148</v>
      </c>
      <c r="I26" s="30">
        <f>+H26/F26</f>
        <v>0.52083849497009516</v>
      </c>
      <c r="J26" s="28">
        <f>+F26-H26</f>
        <v>29034885737</v>
      </c>
      <c r="K26" s="28">
        <f>+K8+K9</f>
        <v>0</v>
      </c>
      <c r="L26" s="28">
        <f>+L8+L9</f>
        <v>31560311148</v>
      </c>
    </row>
    <row r="27" spans="1:12" x14ac:dyDescent="0.25">
      <c r="H27" s="33"/>
    </row>
    <row r="28" spans="1:12" x14ac:dyDescent="0.25">
      <c r="G28" s="32"/>
      <c r="H28" s="33"/>
      <c r="I28" s="54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64" t="s">
        <v>35</v>
      </c>
      <c r="C33" s="55"/>
      <c r="D33" s="121" t="s">
        <v>44</v>
      </c>
      <c r="E33" s="121"/>
      <c r="F33" s="55"/>
      <c r="G33" s="64" t="s">
        <v>43</v>
      </c>
      <c r="H33" s="55"/>
      <c r="I33" s="55"/>
      <c r="J33" s="64" t="s">
        <v>42</v>
      </c>
      <c r="K33" s="55"/>
    </row>
    <row r="34" spans="1:11" x14ac:dyDescent="0.25">
      <c r="B34" s="65" t="s">
        <v>41</v>
      </c>
      <c r="D34" s="122" t="s">
        <v>34</v>
      </c>
      <c r="E34" s="122"/>
      <c r="G34" s="65" t="s">
        <v>36</v>
      </c>
      <c r="J34" s="65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D33:E33"/>
    <mergeCell ref="D34:E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14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90" zoomScaleNormal="90" workbookViewId="0">
      <selection activeCell="E8" sqref="E8:E2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5" width="16.28515625" bestFit="1" customWidth="1"/>
    <col min="6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49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</f>
        <v>0</v>
      </c>
      <c r="F8" s="9">
        <f>+C8+E8</f>
        <v>17200581000</v>
      </c>
      <c r="G8" s="7">
        <v>0</v>
      </c>
      <c r="H8" s="7">
        <f>+G8+'ejecucion ingresos marz 17 '!H8</f>
        <v>21077503811</v>
      </c>
      <c r="I8" s="49">
        <f t="shared" ref="I8:I22" si="0">+H8/F8</f>
        <v>1.2253948753824071</v>
      </c>
      <c r="J8" s="10">
        <f t="shared" ref="J8:J15" si="1">+F8-H8</f>
        <v>-3876922811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v>0</v>
      </c>
      <c r="E9" s="12">
        <f>+D9+'ejecucion ingresos marz 17 '!E9</f>
        <v>1295196885</v>
      </c>
      <c r="F9" s="12">
        <f t="shared" ref="F9:F25" si="2">+C9+E9</f>
        <v>43394615885</v>
      </c>
      <c r="G9" s="12">
        <f>+G10+G21+G23</f>
        <v>321855211</v>
      </c>
      <c r="H9" s="12">
        <f>+G9+'ejecucion ingresos marz 17 '!H9</f>
        <v>10804662548</v>
      </c>
      <c r="I9" s="15">
        <f>+H9/F9</f>
        <v>0.24898624697205335</v>
      </c>
      <c r="J9" s="16">
        <f t="shared" si="1"/>
        <v>32589953337</v>
      </c>
      <c r="K9" s="44">
        <v>0</v>
      </c>
      <c r="L9" s="14">
        <f t="shared" ref="L9:L25" si="3">+H9</f>
        <v>10804662548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v>0</v>
      </c>
      <c r="E10" s="12">
        <f>+D10+'ejecucion ingresos marz 17 '!E10</f>
        <v>1295196885</v>
      </c>
      <c r="F10" s="12">
        <f t="shared" si="2"/>
        <v>13394615885</v>
      </c>
      <c r="G10" s="12">
        <f>+G11+G16</f>
        <v>0</v>
      </c>
      <c r="H10" s="12">
        <f>+G10+'ejecucion ingresos marz 17 '!H10</f>
        <v>10182151211</v>
      </c>
      <c r="I10" s="15">
        <f t="shared" si="0"/>
        <v>0.7601674656757057</v>
      </c>
      <c r="J10" s="16">
        <f t="shared" si="1"/>
        <v>3212464674</v>
      </c>
      <c r="K10" s="44">
        <v>0</v>
      </c>
      <c r="L10" s="14">
        <f t="shared" si="3"/>
        <v>10182151211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v>0</v>
      </c>
      <c r="E11" s="12">
        <f>+D11+'ejecucion ingresos marz 17 '!E11</f>
        <v>0</v>
      </c>
      <c r="F11" s="12">
        <f t="shared" si="2"/>
        <v>4750000000</v>
      </c>
      <c r="G11" s="12">
        <f>+G12+G13+G14+G15</f>
        <v>0</v>
      </c>
      <c r="H11" s="12">
        <f>+G11+'ejecucion ingresos marz 17 '!H11</f>
        <v>877327822</v>
      </c>
      <c r="I11" s="22">
        <f t="shared" si="0"/>
        <v>0.18470059410526316</v>
      </c>
      <c r="J11" s="16">
        <f t="shared" si="1"/>
        <v>3872672178</v>
      </c>
      <c r="K11" s="44">
        <v>0</v>
      </c>
      <c r="L11" s="14">
        <f t="shared" si="3"/>
        <v>877327822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+D12+'ejecucion ingresos marz 17 '!E12</f>
        <v>0</v>
      </c>
      <c r="F12" s="19">
        <f t="shared" si="2"/>
        <v>4000000000</v>
      </c>
      <c r="G12" s="39"/>
      <c r="H12" s="39">
        <f>+G12+'ejecucion ingresos marz 17 '!H12</f>
        <v>877327822</v>
      </c>
      <c r="I12" s="22">
        <f t="shared" si="0"/>
        <v>0.21933195550000001</v>
      </c>
      <c r="J12" s="42">
        <f t="shared" si="1"/>
        <v>3122672178</v>
      </c>
      <c r="K12" s="40">
        <v>0</v>
      </c>
      <c r="L12" s="41">
        <f t="shared" si="3"/>
        <v>877327822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+D13+'ejecucion ingresos marz 17 '!E13</f>
        <v>0</v>
      </c>
      <c r="F13" s="19">
        <f t="shared" si="2"/>
        <v>750000000</v>
      </c>
      <c r="G13" s="19">
        <v>0</v>
      </c>
      <c r="H13" s="19">
        <f>+G13+'ejecucion ingresos marz 17 '!H13</f>
        <v>0</v>
      </c>
      <c r="I13" s="22">
        <f t="shared" si="0"/>
        <v>0</v>
      </c>
      <c r="J13" s="21">
        <f t="shared" si="1"/>
        <v>750000000</v>
      </c>
      <c r="K13" s="13">
        <v>0</v>
      </c>
      <c r="L13" s="17">
        <f t="shared" si="3"/>
        <v>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ingresos marz 17 '!E14</f>
        <v>0</v>
      </c>
      <c r="F14" s="19">
        <f t="shared" si="2"/>
        <v>0</v>
      </c>
      <c r="G14" s="20">
        <v>0</v>
      </c>
      <c r="H14" s="20">
        <f>+G14+'ejecucion ingresos marz 17 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ingresos marz 17 '!E15</f>
        <v>0</v>
      </c>
      <c r="F15" s="19">
        <f t="shared" si="2"/>
        <v>0</v>
      </c>
      <c r="G15" s="20">
        <v>0</v>
      </c>
      <c r="H15" s="20">
        <f>+G15+'ejecucion ingresos marz 17 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v>0</v>
      </c>
      <c r="E16" s="12">
        <f>+D16+'ejecucion ingresos marz 17 '!E16</f>
        <v>1295196885</v>
      </c>
      <c r="F16" s="12">
        <f t="shared" si="2"/>
        <v>8644615885</v>
      </c>
      <c r="G16" s="12">
        <f>+G17+G19+G18</f>
        <v>0</v>
      </c>
      <c r="H16" s="12">
        <f>+G16+'ejecucion ingresos marz 17 '!H16</f>
        <v>9304823389</v>
      </c>
      <c r="I16" s="15">
        <f t="shared" si="0"/>
        <v>1.0763721040683347</v>
      </c>
      <c r="J16" s="12">
        <f>+F16-H16</f>
        <v>-660207504</v>
      </c>
      <c r="K16" s="12">
        <f t="shared" ref="K16" si="4">SUM(K17:K19)</f>
        <v>0</v>
      </c>
      <c r="L16" s="14">
        <f t="shared" si="3"/>
        <v>9304823389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ingresos marz 17 '!E17</f>
        <v>0</v>
      </c>
      <c r="F17" s="19">
        <f t="shared" si="2"/>
        <v>0</v>
      </c>
      <c r="G17" s="19">
        <v>0</v>
      </c>
      <c r="H17" s="19">
        <f>+G17+'ejecucion ingresos marz 17 '!H17</f>
        <v>0</v>
      </c>
      <c r="I17" s="15" t="e">
        <f t="shared" si="0"/>
        <v>#DIV/0!</v>
      </c>
      <c r="J17" s="19">
        <f t="shared" ref="J17:J25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+D18+'ejecucion ingresos marz 17 '!E18</f>
        <v>0</v>
      </c>
      <c r="F18" s="19">
        <f t="shared" si="2"/>
        <v>0</v>
      </c>
      <c r="G18" s="19"/>
      <c r="H18" s="19">
        <f>+G18+'ejecucion ingresos marz 17 '!H18</f>
        <v>-1295196885</v>
      </c>
      <c r="I18" s="15">
        <v>0</v>
      </c>
      <c r="J18" s="19">
        <f t="shared" si="5"/>
        <v>1295196885</v>
      </c>
      <c r="K18" s="13">
        <v>0</v>
      </c>
      <c r="L18" s="17">
        <f t="shared" si="3"/>
        <v>-1295196885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v>0</v>
      </c>
      <c r="E19" s="12">
        <f>+D19+'ejecucion ingresos marz 17 '!E19</f>
        <v>1295196885</v>
      </c>
      <c r="F19" s="12">
        <f t="shared" si="2"/>
        <v>8644615885</v>
      </c>
      <c r="G19" s="12">
        <f>+G20</f>
        <v>0</v>
      </c>
      <c r="H19" s="12">
        <f>+G19+'ejecucion ingresos marz 17 '!H19</f>
        <v>10600020274</v>
      </c>
      <c r="I19" s="15">
        <f t="shared" si="0"/>
        <v>1.2261991064742375</v>
      </c>
      <c r="J19" s="12">
        <f t="shared" si="5"/>
        <v>-1955404389</v>
      </c>
      <c r="K19" s="12">
        <f t="shared" ref="K19" si="6">+K20</f>
        <v>0</v>
      </c>
      <c r="L19" s="14">
        <f t="shared" si="3"/>
        <v>10600020274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f>+D20+'ejecucion ingresos marz 17 '!E20</f>
        <v>1295196885</v>
      </c>
      <c r="F20" s="19">
        <f t="shared" si="2"/>
        <v>8644615885</v>
      </c>
      <c r="G20" s="19"/>
      <c r="H20" s="19">
        <f>+G20+'ejecucion ingresos marz 17 '!H20</f>
        <v>10600020274</v>
      </c>
      <c r="I20" s="22">
        <f t="shared" si="0"/>
        <v>1.2261991064742375</v>
      </c>
      <c r="J20" s="19">
        <f t="shared" si="5"/>
        <v>-1955404389</v>
      </c>
      <c r="K20" s="13">
        <v>0</v>
      </c>
      <c r="L20" s="17">
        <f t="shared" si="3"/>
        <v>10600020274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v>0</v>
      </c>
      <c r="E21" s="12">
        <f>+D21+'ejecucion ingresos marz 17 '!E21</f>
        <v>0</v>
      </c>
      <c r="F21" s="12">
        <f t="shared" si="2"/>
        <v>30000000000</v>
      </c>
      <c r="G21" s="12">
        <f>+G22</f>
        <v>0</v>
      </c>
      <c r="H21" s="12">
        <f>+G21+'ejecucion ingresos marz 17 '!H21</f>
        <v>0</v>
      </c>
      <c r="I21" s="15">
        <f t="shared" si="0"/>
        <v>0</v>
      </c>
      <c r="J21" s="12">
        <f t="shared" si="5"/>
        <v>30000000000</v>
      </c>
      <c r="K21" s="44">
        <v>0</v>
      </c>
      <c r="L21" s="14">
        <f t="shared" si="3"/>
        <v>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f>+D22+'ejecucion ingresos marz 17 '!E22</f>
        <v>0</v>
      </c>
      <c r="F22" s="19">
        <f t="shared" si="2"/>
        <v>30000000000</v>
      </c>
      <c r="G22" s="19">
        <v>0</v>
      </c>
      <c r="H22" s="19">
        <f>+G22+'ejecucion ingresos marz 17 '!H22</f>
        <v>0</v>
      </c>
      <c r="I22" s="22">
        <f t="shared" si="0"/>
        <v>0</v>
      </c>
      <c r="J22" s="19">
        <f t="shared" si="5"/>
        <v>30000000000</v>
      </c>
      <c r="K22" s="13">
        <v>0</v>
      </c>
      <c r="L22" s="17">
        <f t="shared" si="3"/>
        <v>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7">+D24+D25</f>
        <v>0</v>
      </c>
      <c r="E23" s="12">
        <f>+D23+'ejecucion ingresos marz 17 '!E23</f>
        <v>0</v>
      </c>
      <c r="F23" s="12">
        <f t="shared" si="2"/>
        <v>0</v>
      </c>
      <c r="G23" s="12">
        <f>+G24+G25</f>
        <v>321855211</v>
      </c>
      <c r="H23" s="12">
        <f>+G23+'ejecucion ingresos marz 17 '!H23</f>
        <v>622511337</v>
      </c>
      <c r="I23" s="15">
        <v>0</v>
      </c>
      <c r="J23" s="12">
        <f t="shared" si="5"/>
        <v>-622511337</v>
      </c>
      <c r="K23" s="12">
        <f t="shared" si="7"/>
        <v>0</v>
      </c>
      <c r="L23" s="14">
        <f t="shared" si="3"/>
        <v>622511337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ingresos marz 17 '!E24</f>
        <v>0</v>
      </c>
      <c r="F24" s="39">
        <f t="shared" si="2"/>
        <v>0</v>
      </c>
      <c r="G24" s="62">
        <v>46315950</v>
      </c>
      <c r="H24" s="62">
        <f>+G24+'ejecucion ingresos marz 17 '!H24</f>
        <v>204184607</v>
      </c>
      <c r="I24" s="22">
        <v>0</v>
      </c>
      <c r="J24" s="39">
        <f t="shared" si="5"/>
        <v>-204184607</v>
      </c>
      <c r="K24" s="40">
        <v>0</v>
      </c>
      <c r="L24" s="41">
        <f t="shared" si="3"/>
        <v>204184607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>+D25+'ejecucion ingresos marz 17 '!E25</f>
        <v>0</v>
      </c>
      <c r="F25" s="25">
        <f t="shared" si="2"/>
        <v>0</v>
      </c>
      <c r="G25" s="63">
        <v>275539261</v>
      </c>
      <c r="H25" s="63">
        <f>+G25+'ejecucion ingresos marz 17 '!H25</f>
        <v>418326730</v>
      </c>
      <c r="I25" s="22">
        <v>0</v>
      </c>
      <c r="J25" s="25">
        <f t="shared" si="5"/>
        <v>-418326730</v>
      </c>
      <c r="K25" s="26">
        <v>0</v>
      </c>
      <c r="L25" s="27">
        <f t="shared" si="3"/>
        <v>418326730</v>
      </c>
    </row>
    <row r="26" spans="1:12" x14ac:dyDescent="0.25">
      <c r="A26" s="119" t="s">
        <v>25</v>
      </c>
      <c r="B26" s="120"/>
      <c r="C26" s="28">
        <f t="shared" ref="C26:G26" si="8">+C8+C9</f>
        <v>59300000000</v>
      </c>
      <c r="D26" s="29">
        <f>+D20</f>
        <v>0</v>
      </c>
      <c r="E26" s="29">
        <f>+E20</f>
        <v>1295196885</v>
      </c>
      <c r="F26" s="28">
        <f t="shared" si="8"/>
        <v>60595196885</v>
      </c>
      <c r="G26" s="29">
        <f t="shared" si="8"/>
        <v>321855211</v>
      </c>
      <c r="H26" s="29">
        <f>+H8+H9</f>
        <v>31882166359</v>
      </c>
      <c r="I26" s="30">
        <f>+H26/F26</f>
        <v>0.52615005805670134</v>
      </c>
      <c r="J26" s="28">
        <f>+F26-H26</f>
        <v>28713030526</v>
      </c>
      <c r="K26" s="28">
        <f>+K8+K9</f>
        <v>0</v>
      </c>
      <c r="L26" s="28">
        <f>+L8+L9</f>
        <v>31882166359</v>
      </c>
    </row>
    <row r="27" spans="1:12" x14ac:dyDescent="0.25">
      <c r="H27" s="33"/>
    </row>
    <row r="28" spans="1:12" x14ac:dyDescent="0.25">
      <c r="G28" s="32"/>
      <c r="H28" s="33"/>
      <c r="I28" s="31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69" t="s">
        <v>35</v>
      </c>
      <c r="C33" s="55"/>
      <c r="D33" s="121" t="s">
        <v>44</v>
      </c>
      <c r="E33" s="121"/>
      <c r="F33" s="55"/>
      <c r="G33" s="69" t="s">
        <v>43</v>
      </c>
      <c r="H33" s="55"/>
      <c r="I33" s="55"/>
      <c r="J33" s="69" t="s">
        <v>42</v>
      </c>
      <c r="K33" s="55"/>
    </row>
    <row r="34" spans="1:11" x14ac:dyDescent="0.25">
      <c r="B34" s="70" t="s">
        <v>41</v>
      </c>
      <c r="D34" s="122" t="s">
        <v>34</v>
      </c>
      <c r="E34" s="122"/>
      <c r="G34" s="70" t="s">
        <v>36</v>
      </c>
      <c r="J34" s="70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D33:E33"/>
    <mergeCell ref="D34:E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14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90" zoomScaleNormal="90" workbookViewId="0">
      <selection activeCell="H8" sqref="H8:H2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7.42578125" bestFit="1" customWidth="1"/>
    <col min="5" max="5" width="18.140625" customWidth="1"/>
    <col min="6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50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6947583954</v>
      </c>
      <c r="E8" s="9">
        <f>+D8+'ejecucion ingresos abril 17  '!E8</f>
        <v>6947583954</v>
      </c>
      <c r="F8" s="9">
        <f>+C8+E8</f>
        <v>24148164954</v>
      </c>
      <c r="G8" s="7">
        <v>0</v>
      </c>
      <c r="H8" s="7">
        <f>+G8+'ejecucion ingresos abril 17  '!H8</f>
        <v>21077503811</v>
      </c>
      <c r="I8" s="49">
        <f t="shared" ref="I8:I22" si="0">+H8/F8</f>
        <v>0.87284080803451014</v>
      </c>
      <c r="J8" s="10">
        <f t="shared" ref="J8:J15" si="1">+F8-H8</f>
        <v>3070661143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74154584335</v>
      </c>
      <c r="E9" s="12">
        <f>+D9+'ejecucion ingresos abril 17  '!E9</f>
        <v>75449781220</v>
      </c>
      <c r="F9" s="12">
        <f t="shared" ref="F9:F25" si="2">+C9+E9</f>
        <v>117549200220</v>
      </c>
      <c r="G9" s="12">
        <f>+G10+G21+G23</f>
        <v>40942542700</v>
      </c>
      <c r="H9" s="12">
        <f>+G9+'ejecucion ingresos abril 17  '!H9</f>
        <v>51747205248</v>
      </c>
      <c r="I9" s="15">
        <f>+H9/F9</f>
        <v>0.44021741663194791</v>
      </c>
      <c r="J9" s="16">
        <f t="shared" si="1"/>
        <v>65801994972</v>
      </c>
      <c r="K9" s="44">
        <v>0</v>
      </c>
      <c r="L9" s="14">
        <f t="shared" ref="L9:L25" si="3">+H9</f>
        <v>51747205248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47154584335</v>
      </c>
      <c r="E10" s="12">
        <f>+D10+'ejecucion ingresos abril 17  '!E10</f>
        <v>48449781220</v>
      </c>
      <c r="F10" s="12">
        <f t="shared" si="2"/>
        <v>60549200220</v>
      </c>
      <c r="G10" s="12">
        <f>+G11+G16</f>
        <v>40899373678</v>
      </c>
      <c r="H10" s="12">
        <f>+G10+'ejecucion ingresos abril 17  '!H10</f>
        <v>51081524889</v>
      </c>
      <c r="I10" s="15">
        <f t="shared" si="0"/>
        <v>0.84363665751818251</v>
      </c>
      <c r="J10" s="16">
        <f t="shared" si="1"/>
        <v>9467675331</v>
      </c>
      <c r="K10" s="44">
        <v>0</v>
      </c>
      <c r="L10" s="14">
        <f t="shared" si="3"/>
        <v>51081524889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f>+D11+'ejecucion ingresos abril 17  '!E11</f>
        <v>0</v>
      </c>
      <c r="F11" s="12">
        <f t="shared" si="2"/>
        <v>4750000000</v>
      </c>
      <c r="G11" s="12">
        <f>+G12+G13+G14+G15</f>
        <v>88856200</v>
      </c>
      <c r="H11" s="12">
        <f>+G11+'ejecucion ingresos abril 17  '!H11</f>
        <v>966184022</v>
      </c>
      <c r="I11" s="22">
        <f t="shared" si="0"/>
        <v>0.2034071625263158</v>
      </c>
      <c r="J11" s="16">
        <f t="shared" si="1"/>
        <v>3783815978</v>
      </c>
      <c r="K11" s="44">
        <v>0</v>
      </c>
      <c r="L11" s="14">
        <f t="shared" si="3"/>
        <v>966184022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+D12+'ejecucion ingresos abril 17  '!E12</f>
        <v>0</v>
      </c>
      <c r="F12" s="19">
        <f t="shared" si="2"/>
        <v>4000000000</v>
      </c>
      <c r="G12" s="39"/>
      <c r="H12" s="39">
        <f>+G12+'ejecucion ingresos abril 17  '!H12</f>
        <v>877327822</v>
      </c>
      <c r="I12" s="22">
        <f t="shared" si="0"/>
        <v>0.21933195550000001</v>
      </c>
      <c r="J12" s="42">
        <f t="shared" si="1"/>
        <v>3122672178</v>
      </c>
      <c r="K12" s="40">
        <v>0</v>
      </c>
      <c r="L12" s="41">
        <f t="shared" si="3"/>
        <v>877327822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+D13+'ejecucion ingresos abril 17  '!E13</f>
        <v>0</v>
      </c>
      <c r="F13" s="19">
        <f t="shared" si="2"/>
        <v>750000000</v>
      </c>
      <c r="G13" s="79">
        <v>88856200</v>
      </c>
      <c r="H13" s="79">
        <f>+G13+'ejecucion ingresos abril 17  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ingresos abril 17  '!E14</f>
        <v>0</v>
      </c>
      <c r="F14" s="19">
        <f t="shared" si="2"/>
        <v>0</v>
      </c>
      <c r="G14" s="20">
        <v>0</v>
      </c>
      <c r="H14" s="20">
        <f>+G14+'ejecucion ingresos abril 17  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ingresos abril 17  '!E15</f>
        <v>0</v>
      </c>
      <c r="F15" s="19">
        <f t="shared" si="2"/>
        <v>0</v>
      </c>
      <c r="G15" s="20">
        <v>0</v>
      </c>
      <c r="H15" s="20">
        <f>+G15+'ejecucion ingresos abril 17  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47154584335</v>
      </c>
      <c r="E16" s="12">
        <f>+D16+'ejecucion ingresos abril 17  '!E16</f>
        <v>48449781220</v>
      </c>
      <c r="F16" s="12">
        <f t="shared" si="2"/>
        <v>55799200220</v>
      </c>
      <c r="G16" s="12">
        <f>+G17+G19+G18</f>
        <v>40810517478</v>
      </c>
      <c r="H16" s="12">
        <f>+G16+'ejecucion ingresos abril 17  '!H16</f>
        <v>50115340867</v>
      </c>
      <c r="I16" s="15">
        <f t="shared" si="0"/>
        <v>0.89813726127632298</v>
      </c>
      <c r="J16" s="12">
        <f>+F16-H16</f>
        <v>5683859353</v>
      </c>
      <c r="K16" s="12">
        <f t="shared" ref="K16" si="4">SUM(K17:K19)</f>
        <v>0</v>
      </c>
      <c r="L16" s="14">
        <f t="shared" si="3"/>
        <v>50115340867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ingresos abril 17  '!E17</f>
        <v>0</v>
      </c>
      <c r="F17" s="19">
        <f t="shared" si="2"/>
        <v>0</v>
      </c>
      <c r="G17" s="19">
        <v>0</v>
      </c>
      <c r="H17" s="19">
        <f>+G17+'ejecucion ingresos abril 17  '!H17</f>
        <v>0</v>
      </c>
      <c r="I17" s="15" t="e">
        <f t="shared" si="0"/>
        <v>#DIV/0!</v>
      </c>
      <c r="J17" s="19">
        <f t="shared" ref="J17:J25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+D18+'ejecucion ingresos abril 17  '!E18</f>
        <v>0</v>
      </c>
      <c r="F18" s="19">
        <f t="shared" si="2"/>
        <v>0</v>
      </c>
      <c r="G18" s="19"/>
      <c r="H18" s="19">
        <f>+G18+'ejecucion ingresos abril 17  '!H18</f>
        <v>-1295196885</v>
      </c>
      <c r="I18" s="15">
        <v>0</v>
      </c>
      <c r="J18" s="19">
        <f t="shared" si="5"/>
        <v>1295196885</v>
      </c>
      <c r="K18" s="13">
        <v>0</v>
      </c>
      <c r="L18" s="17">
        <f t="shared" si="3"/>
        <v>-1295196885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47154584335</v>
      </c>
      <c r="E19" s="12">
        <f>+D19+'ejecucion ingresos abril 17  '!E19</f>
        <v>48449781220</v>
      </c>
      <c r="F19" s="12">
        <f t="shared" si="2"/>
        <v>55799200220</v>
      </c>
      <c r="G19" s="12">
        <f>+G20</f>
        <v>40810517478</v>
      </c>
      <c r="H19" s="12">
        <f>+G19+'ejecucion ingresos abril 17  '!H19</f>
        <v>51410537752</v>
      </c>
      <c r="I19" s="15">
        <f t="shared" si="0"/>
        <v>0.92134900767937922</v>
      </c>
      <c r="J19" s="12">
        <f t="shared" si="5"/>
        <v>4388662468</v>
      </c>
      <c r="K19" s="12">
        <f t="shared" ref="K19" si="6">+K20</f>
        <v>0</v>
      </c>
      <c r="L19" s="14">
        <f t="shared" si="3"/>
        <v>51410537752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47154584335</v>
      </c>
      <c r="E20" s="19">
        <f>+D20+'ejecucion ingresos abril 17  '!E20</f>
        <v>48449781220</v>
      </c>
      <c r="F20" s="19">
        <f t="shared" si="2"/>
        <v>55799200220</v>
      </c>
      <c r="G20" s="79">
        <v>40810517478</v>
      </c>
      <c r="H20" s="79">
        <f>+G20+'ejecucion ingresos abril 17  '!H20</f>
        <v>51410537752</v>
      </c>
      <c r="I20" s="22">
        <f t="shared" si="0"/>
        <v>0.92134900767937922</v>
      </c>
      <c r="J20" s="19">
        <f t="shared" si="5"/>
        <v>4388662468</v>
      </c>
      <c r="K20" s="13">
        <v>0</v>
      </c>
      <c r="L20" s="17">
        <f t="shared" si="3"/>
        <v>51410537752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27000000000</v>
      </c>
      <c r="E21" s="12">
        <f>+D21+'ejecucion ingresos abril 17  '!E21</f>
        <v>27000000000</v>
      </c>
      <c r="F21" s="12">
        <f t="shared" si="2"/>
        <v>57000000000</v>
      </c>
      <c r="G21" s="12">
        <f>+G22</f>
        <v>0</v>
      </c>
      <c r="H21" s="12">
        <f>+G21+'ejecucion ingresos abril 17  '!H21</f>
        <v>0</v>
      </c>
      <c r="I21" s="15">
        <f t="shared" si="0"/>
        <v>0</v>
      </c>
      <c r="J21" s="12">
        <f t="shared" si="5"/>
        <v>57000000000</v>
      </c>
      <c r="K21" s="44">
        <v>0</v>
      </c>
      <c r="L21" s="14">
        <f t="shared" si="3"/>
        <v>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27000000000</v>
      </c>
      <c r="E22" s="19">
        <f>+D22+'ejecucion ingresos abril 17  '!E22</f>
        <v>27000000000</v>
      </c>
      <c r="F22" s="19">
        <f t="shared" si="2"/>
        <v>57000000000</v>
      </c>
      <c r="G22" s="19">
        <v>0</v>
      </c>
      <c r="H22" s="19">
        <f>+G22+'ejecucion ingresos abril 17  '!H22</f>
        <v>0</v>
      </c>
      <c r="I22" s="22">
        <f t="shared" si="0"/>
        <v>0</v>
      </c>
      <c r="J22" s="19">
        <f t="shared" si="5"/>
        <v>57000000000</v>
      </c>
      <c r="K22" s="13">
        <v>0</v>
      </c>
      <c r="L22" s="17">
        <f t="shared" si="3"/>
        <v>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7">+D24+D25</f>
        <v>0</v>
      </c>
      <c r="E23" s="12">
        <f>+D23+'ejecucion ingresos abril 17  '!E23</f>
        <v>0</v>
      </c>
      <c r="F23" s="12">
        <f t="shared" si="2"/>
        <v>0</v>
      </c>
      <c r="G23" s="12">
        <f>+G24+G25</f>
        <v>43169022</v>
      </c>
      <c r="H23" s="12">
        <f>+G23+'ejecucion ingresos abril 17  '!H23</f>
        <v>665680359</v>
      </c>
      <c r="I23" s="15">
        <v>0</v>
      </c>
      <c r="J23" s="12">
        <f t="shared" si="5"/>
        <v>-665680359</v>
      </c>
      <c r="K23" s="12">
        <f t="shared" si="7"/>
        <v>0</v>
      </c>
      <c r="L23" s="14">
        <f t="shared" si="3"/>
        <v>665680359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ingresos abril 17  '!E24</f>
        <v>0</v>
      </c>
      <c r="F24" s="39">
        <f t="shared" si="2"/>
        <v>0</v>
      </c>
      <c r="G24" s="80">
        <v>39292162</v>
      </c>
      <c r="H24" s="80">
        <f>+G24+'ejecucion ingresos abril 17  '!H24</f>
        <v>243476769</v>
      </c>
      <c r="I24" s="22">
        <v>0</v>
      </c>
      <c r="J24" s="39">
        <f t="shared" si="5"/>
        <v>-243476769</v>
      </c>
      <c r="K24" s="40">
        <v>0</v>
      </c>
      <c r="L24" s="41">
        <f t="shared" si="3"/>
        <v>243476769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>+D25+'ejecucion ingresos abril 17  '!E25</f>
        <v>0</v>
      </c>
      <c r="F25" s="25">
        <f t="shared" si="2"/>
        <v>0</v>
      </c>
      <c r="G25" s="81">
        <v>3876860</v>
      </c>
      <c r="H25" s="81">
        <f>+G25+'ejecucion ingresos abril 17  '!H25</f>
        <v>422203590</v>
      </c>
      <c r="I25" s="22">
        <v>0</v>
      </c>
      <c r="J25" s="25">
        <f t="shared" si="5"/>
        <v>-422203590</v>
      </c>
      <c r="K25" s="26">
        <v>0</v>
      </c>
      <c r="L25" s="27">
        <f t="shared" si="3"/>
        <v>422203590</v>
      </c>
    </row>
    <row r="26" spans="1:12" x14ac:dyDescent="0.25">
      <c r="A26" s="119" t="s">
        <v>25</v>
      </c>
      <c r="B26" s="120"/>
      <c r="C26" s="28">
        <f t="shared" ref="C26:G26" si="8">+C8+C9</f>
        <v>59300000000</v>
      </c>
      <c r="D26" s="29">
        <f>+D8+D9</f>
        <v>81102168289</v>
      </c>
      <c r="E26" s="29">
        <f>+E8+E9</f>
        <v>82397365174</v>
      </c>
      <c r="F26" s="28">
        <f t="shared" si="8"/>
        <v>141697365174</v>
      </c>
      <c r="G26" s="29">
        <f t="shared" si="8"/>
        <v>40942542700</v>
      </c>
      <c r="H26" s="29">
        <f>+H8+H9</f>
        <v>72824709059</v>
      </c>
      <c r="I26" s="30">
        <f>+H26/F26</f>
        <v>0.513945400251963</v>
      </c>
      <c r="J26" s="28">
        <f>+F26-H26</f>
        <v>68872656115</v>
      </c>
      <c r="K26" s="28">
        <f>+K8+K9</f>
        <v>0</v>
      </c>
      <c r="L26" s="28">
        <f>+L8+L9</f>
        <v>72824709059</v>
      </c>
    </row>
    <row r="27" spans="1:12" x14ac:dyDescent="0.25">
      <c r="H27" s="33"/>
    </row>
    <row r="28" spans="1:12" x14ac:dyDescent="0.25">
      <c r="D28" s="32"/>
      <c r="F28" s="32"/>
      <c r="G28" s="32"/>
      <c r="H28" s="33"/>
      <c r="I28" s="31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74" t="s">
        <v>35</v>
      </c>
      <c r="C33" s="55"/>
      <c r="D33" s="121" t="s">
        <v>44</v>
      </c>
      <c r="E33" s="121"/>
      <c r="F33" s="55"/>
      <c r="G33" s="74" t="s">
        <v>43</v>
      </c>
      <c r="H33" s="55"/>
      <c r="I33" s="55"/>
      <c r="J33" s="74" t="s">
        <v>42</v>
      </c>
      <c r="K33" s="55"/>
    </row>
    <row r="34" spans="1:11" x14ac:dyDescent="0.25">
      <c r="B34" s="75" t="s">
        <v>41</v>
      </c>
      <c r="D34" s="122" t="s">
        <v>34</v>
      </c>
      <c r="E34" s="122"/>
      <c r="G34" s="75" t="s">
        <v>36</v>
      </c>
      <c r="J34" s="75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D33:E33"/>
    <mergeCell ref="D34:E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14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90" zoomScaleNormal="90" workbookViewId="0">
      <selection activeCell="G25" sqref="G2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7.42578125" bestFit="1" customWidth="1"/>
    <col min="5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51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+D8+'ejecucion ingresos MAYO 17 (2'!E8</f>
        <v>6947583954</v>
      </c>
      <c r="F8" s="9">
        <f>+C8+E8</f>
        <v>24148164954</v>
      </c>
      <c r="G8" s="7">
        <v>0</v>
      </c>
      <c r="H8" s="7">
        <f>+G8+'ejecucion ingresos MAYO 17 (2'!H8</f>
        <v>21077503811</v>
      </c>
      <c r="I8" s="49">
        <f t="shared" ref="I8:I22" si="0">+H8/F8</f>
        <v>0.87284080803451014</v>
      </c>
      <c r="J8" s="10">
        <f t="shared" ref="J8:J15" si="1">+F8-H8</f>
        <v>3070661143</v>
      </c>
      <c r="K8" s="8">
        <v>0</v>
      </c>
      <c r="L8" s="9">
        <f>+H8</f>
        <v>21077503811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0</v>
      </c>
      <c r="E9" s="12">
        <f>+D9+'ejecucion ingresos MAYO 17 (2'!E9</f>
        <v>75449781220</v>
      </c>
      <c r="F9" s="12">
        <f t="shared" ref="F9:F25" si="2">+C9+E9</f>
        <v>117549200220</v>
      </c>
      <c r="G9" s="12">
        <f>+G10+G21+G23</f>
        <v>10528241950</v>
      </c>
      <c r="H9" s="12">
        <f>+G9+'ejecucion ingresos MAYO 17 (2'!H9</f>
        <v>62275447198</v>
      </c>
      <c r="I9" s="15">
        <f>+H9/F9</f>
        <v>0.52978197283731376</v>
      </c>
      <c r="J9" s="16">
        <f t="shared" si="1"/>
        <v>55273753022</v>
      </c>
      <c r="K9" s="44">
        <v>0</v>
      </c>
      <c r="L9" s="14">
        <f t="shared" ref="L9:L25" si="3">+H9</f>
        <v>62275447198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0</v>
      </c>
      <c r="E10" s="12">
        <f>+D10+'ejecucion ingresos MAYO 17 (2'!E10</f>
        <v>48449781220</v>
      </c>
      <c r="F10" s="12">
        <f t="shared" si="2"/>
        <v>60549200220</v>
      </c>
      <c r="G10" s="12">
        <f>+G11+G16</f>
        <v>12064000</v>
      </c>
      <c r="H10" s="12">
        <f>+G10+'ejecucion ingresos MAYO 17 (2'!H10</f>
        <v>51093588889</v>
      </c>
      <c r="I10" s="15">
        <f t="shared" si="0"/>
        <v>0.84383590044717527</v>
      </c>
      <c r="J10" s="16">
        <f t="shared" si="1"/>
        <v>9455611331</v>
      </c>
      <c r="K10" s="44">
        <v>0</v>
      </c>
      <c r="L10" s="14">
        <f t="shared" si="3"/>
        <v>51093588889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f>+D11+'ejecucion ingresos MAYO 17 (2'!E11</f>
        <v>0</v>
      </c>
      <c r="F11" s="12">
        <f t="shared" si="2"/>
        <v>4750000000</v>
      </c>
      <c r="G11" s="12">
        <f>+G12+G13+G14+G15</f>
        <v>0</v>
      </c>
      <c r="H11" s="12">
        <f>+G11+'ejecucion ingresos MAYO 17 (2'!H11</f>
        <v>966184022</v>
      </c>
      <c r="I11" s="22">
        <f t="shared" si="0"/>
        <v>0.2034071625263158</v>
      </c>
      <c r="J11" s="16">
        <f t="shared" si="1"/>
        <v>3783815978</v>
      </c>
      <c r="K11" s="44">
        <v>0</v>
      </c>
      <c r="L11" s="14">
        <f t="shared" si="3"/>
        <v>966184022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+D12+'ejecucion ingresos MAYO 17 (2'!E12</f>
        <v>0</v>
      </c>
      <c r="F12" s="19">
        <f t="shared" si="2"/>
        <v>4000000000</v>
      </c>
      <c r="G12" s="39">
        <v>0</v>
      </c>
      <c r="H12" s="39">
        <f>+G12+'ejecucion ingresos MAYO 17 (2'!H12</f>
        <v>877327822</v>
      </c>
      <c r="I12" s="22">
        <f t="shared" si="0"/>
        <v>0.21933195550000001</v>
      </c>
      <c r="J12" s="42">
        <f t="shared" si="1"/>
        <v>3122672178</v>
      </c>
      <c r="K12" s="40">
        <v>0</v>
      </c>
      <c r="L12" s="41">
        <f t="shared" si="3"/>
        <v>877327822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+D13+'ejecucion ingresos MAYO 17 (2'!E13</f>
        <v>0</v>
      </c>
      <c r="F13" s="19">
        <f t="shared" si="2"/>
        <v>750000000</v>
      </c>
      <c r="G13" s="79">
        <v>0</v>
      </c>
      <c r="H13" s="79">
        <f>+G13+'ejecucion ingresos MAYO 17 (2'!H13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ingresos MAYO 17 (2'!E14</f>
        <v>0</v>
      </c>
      <c r="F14" s="19">
        <f t="shared" si="2"/>
        <v>0</v>
      </c>
      <c r="G14" s="20">
        <v>0</v>
      </c>
      <c r="H14" s="20">
        <f>+G14+'ejecucion ingresos MAYO 17 (2'!H14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ingresos MAYO 17 (2'!E15</f>
        <v>0</v>
      </c>
      <c r="F15" s="19">
        <f t="shared" si="2"/>
        <v>0</v>
      </c>
      <c r="G15" s="20">
        <v>0</v>
      </c>
      <c r="H15" s="20">
        <f>+G15+'ejecucion ingresos MAYO 17 (2'!H15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0</v>
      </c>
      <c r="E16" s="12">
        <f>+D16+'ejecucion ingresos MAYO 17 (2'!E16</f>
        <v>48449781220</v>
      </c>
      <c r="F16" s="12">
        <f t="shared" si="2"/>
        <v>55799200220</v>
      </c>
      <c r="G16" s="12">
        <f>+G17+G19+G18</f>
        <v>12064000</v>
      </c>
      <c r="H16" s="12">
        <f>+G16+'ejecucion ingresos MAYO 17 (2'!H16</f>
        <v>50127404867</v>
      </c>
      <c r="I16" s="15">
        <f t="shared" si="0"/>
        <v>0.89835346509201275</v>
      </c>
      <c r="J16" s="12">
        <f>+F16-H16</f>
        <v>5671795353</v>
      </c>
      <c r="K16" s="12">
        <f t="shared" ref="K16" si="4">SUM(K17:K19)</f>
        <v>0</v>
      </c>
      <c r="L16" s="14">
        <f t="shared" si="3"/>
        <v>50127404867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ingresos MAYO 17 (2'!E17</f>
        <v>0</v>
      </c>
      <c r="F17" s="19">
        <f t="shared" si="2"/>
        <v>0</v>
      </c>
      <c r="G17" s="19">
        <v>0</v>
      </c>
      <c r="H17" s="19">
        <f>+G17+'ejecucion ingresos MAYO 17 (2'!H17</f>
        <v>0</v>
      </c>
      <c r="I17" s="15" t="e">
        <f t="shared" si="0"/>
        <v>#DIV/0!</v>
      </c>
      <c r="J17" s="19">
        <f t="shared" ref="J17:J25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+D18+'ejecucion ingresos MAYO 17 (2'!E18</f>
        <v>0</v>
      </c>
      <c r="F18" s="19">
        <f t="shared" si="2"/>
        <v>0</v>
      </c>
      <c r="G18" s="19">
        <v>0</v>
      </c>
      <c r="H18" s="19">
        <f>+G18+'ejecucion ingresos MAYO 17 (2'!H18</f>
        <v>-1295196885</v>
      </c>
      <c r="I18" s="15">
        <v>0</v>
      </c>
      <c r="J18" s="19">
        <f t="shared" si="5"/>
        <v>1295196885</v>
      </c>
      <c r="K18" s="13">
        <v>0</v>
      </c>
      <c r="L18" s="17">
        <f t="shared" si="3"/>
        <v>-1295196885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0</v>
      </c>
      <c r="E19" s="12">
        <f>+D19+'ejecucion ingresos MAYO 17 (2'!E19</f>
        <v>48449781220</v>
      </c>
      <c r="F19" s="12">
        <f t="shared" si="2"/>
        <v>55799200220</v>
      </c>
      <c r="G19" s="12">
        <f>+G20</f>
        <v>12064000</v>
      </c>
      <c r="H19" s="12">
        <f>+G19+'ejecucion ingresos MAYO 17 (2'!H19</f>
        <v>51422601752</v>
      </c>
      <c r="I19" s="15">
        <f t="shared" si="0"/>
        <v>0.92156521149506898</v>
      </c>
      <c r="J19" s="12">
        <f t="shared" si="5"/>
        <v>4376598468</v>
      </c>
      <c r="K19" s="12">
        <f t="shared" ref="K19" si="6">+K20</f>
        <v>0</v>
      </c>
      <c r="L19" s="14">
        <f t="shared" si="3"/>
        <v>51422601752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f>+D20+'ejecucion ingresos MAYO 17 (2'!E20</f>
        <v>48449781220</v>
      </c>
      <c r="F20" s="19">
        <f t="shared" si="2"/>
        <v>55799200220</v>
      </c>
      <c r="G20" s="79">
        <v>12064000</v>
      </c>
      <c r="H20" s="79">
        <f>+G20+'ejecucion ingresos MAYO 17 (2'!H20</f>
        <v>51422601752</v>
      </c>
      <c r="I20" s="22">
        <f t="shared" si="0"/>
        <v>0.92156521149506898</v>
      </c>
      <c r="J20" s="19">
        <f t="shared" si="5"/>
        <v>4376598468</v>
      </c>
      <c r="K20" s="13">
        <v>0</v>
      </c>
      <c r="L20" s="17">
        <f t="shared" si="3"/>
        <v>51422601752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0</v>
      </c>
      <c r="E21" s="12">
        <f>+D21+'ejecucion ingresos MAYO 17 (2'!E21</f>
        <v>27000000000</v>
      </c>
      <c r="F21" s="12">
        <f t="shared" si="2"/>
        <v>57000000000</v>
      </c>
      <c r="G21" s="12">
        <f>+G22</f>
        <v>10490000000</v>
      </c>
      <c r="H21" s="12">
        <f>+G21+'ejecucion ingresos MAYO 17 (2'!H21</f>
        <v>10490000000</v>
      </c>
      <c r="I21" s="15">
        <f t="shared" si="0"/>
        <v>0.18403508771929825</v>
      </c>
      <c r="J21" s="12">
        <f t="shared" si="5"/>
        <v>46510000000</v>
      </c>
      <c r="K21" s="44">
        <v>0</v>
      </c>
      <c r="L21" s="14">
        <f t="shared" si="3"/>
        <v>10490000000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f>+D22+'ejecucion ingresos MAYO 17 (2'!E22</f>
        <v>27000000000</v>
      </c>
      <c r="F22" s="19">
        <f t="shared" si="2"/>
        <v>57000000000</v>
      </c>
      <c r="G22" s="19">
        <v>10490000000</v>
      </c>
      <c r="H22" s="19">
        <f>+G22+'ejecucion ingresos MAYO 17 (2'!H22</f>
        <v>10490000000</v>
      </c>
      <c r="I22" s="22">
        <f t="shared" si="0"/>
        <v>0.18403508771929825</v>
      </c>
      <c r="J22" s="19">
        <f t="shared" si="5"/>
        <v>46510000000</v>
      </c>
      <c r="K22" s="13">
        <v>0</v>
      </c>
      <c r="L22" s="17">
        <f t="shared" si="3"/>
        <v>10490000000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7">+D24+D25</f>
        <v>0</v>
      </c>
      <c r="E23" s="12">
        <f>+D23+'ejecucion ingresos MAYO 17 (2'!E23</f>
        <v>0</v>
      </c>
      <c r="F23" s="12">
        <f t="shared" si="2"/>
        <v>0</v>
      </c>
      <c r="G23" s="12">
        <f>+G24+G25</f>
        <v>26177950</v>
      </c>
      <c r="H23" s="12">
        <f>+G23+'ejecucion ingresos MAYO 17 (2'!H23</f>
        <v>691858309</v>
      </c>
      <c r="I23" s="15">
        <v>0</v>
      </c>
      <c r="J23" s="12">
        <f t="shared" si="5"/>
        <v>-691858309</v>
      </c>
      <c r="K23" s="12">
        <f t="shared" si="7"/>
        <v>0</v>
      </c>
      <c r="L23" s="14">
        <f t="shared" si="3"/>
        <v>691858309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ingresos MAYO 17 (2'!E24</f>
        <v>0</v>
      </c>
      <c r="F24" s="39">
        <f t="shared" si="2"/>
        <v>0</v>
      </c>
      <c r="G24" s="80">
        <v>21903431</v>
      </c>
      <c r="H24" s="80">
        <f>+G24+'ejecucion ingresos MAYO 17 (2'!H24</f>
        <v>265380200</v>
      </c>
      <c r="I24" s="22">
        <v>0</v>
      </c>
      <c r="J24" s="39">
        <f t="shared" si="5"/>
        <v>-265380200</v>
      </c>
      <c r="K24" s="40">
        <v>0</v>
      </c>
      <c r="L24" s="41">
        <f t="shared" si="3"/>
        <v>265380200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>+D25+'ejecucion ingresos MAYO 17 (2'!E25</f>
        <v>0</v>
      </c>
      <c r="F25" s="25">
        <f t="shared" si="2"/>
        <v>0</v>
      </c>
      <c r="G25" s="81">
        <v>4274519</v>
      </c>
      <c r="H25" s="81">
        <f>+G25+'ejecucion ingresos MAYO 17 (2'!H25</f>
        <v>426478109</v>
      </c>
      <c r="I25" s="22">
        <v>0</v>
      </c>
      <c r="J25" s="25">
        <f t="shared" si="5"/>
        <v>-426478109</v>
      </c>
      <c r="K25" s="26">
        <v>0</v>
      </c>
      <c r="L25" s="27">
        <f t="shared" si="3"/>
        <v>426478109</v>
      </c>
    </row>
    <row r="26" spans="1:12" x14ac:dyDescent="0.25">
      <c r="A26" s="119" t="s">
        <v>25</v>
      </c>
      <c r="B26" s="120"/>
      <c r="C26" s="28">
        <f t="shared" ref="C26:G26" si="8">+C8+C9</f>
        <v>59300000000</v>
      </c>
      <c r="D26" s="29">
        <f>+D8+D9</f>
        <v>0</v>
      </c>
      <c r="E26" s="29">
        <f>+E8+E9</f>
        <v>82397365174</v>
      </c>
      <c r="F26" s="28">
        <f t="shared" si="8"/>
        <v>141697365174</v>
      </c>
      <c r="G26" s="29">
        <f t="shared" si="8"/>
        <v>10528241950</v>
      </c>
      <c r="H26" s="29">
        <f>+H8+H9</f>
        <v>83352951009</v>
      </c>
      <c r="I26" s="30">
        <f>+H26/F26</f>
        <v>0.58824630159244773</v>
      </c>
      <c r="J26" s="28">
        <f>+F26-H26</f>
        <v>58344414165</v>
      </c>
      <c r="K26" s="28">
        <f>+K8+K9</f>
        <v>0</v>
      </c>
      <c r="L26" s="28">
        <f>+L8+L9</f>
        <v>83352951009</v>
      </c>
    </row>
    <row r="27" spans="1:12" x14ac:dyDescent="0.25">
      <c r="H27" s="33"/>
    </row>
    <row r="28" spans="1:12" x14ac:dyDescent="0.25">
      <c r="D28" s="32"/>
      <c r="F28" s="32"/>
      <c r="G28" s="32"/>
      <c r="H28" s="33"/>
      <c r="I28" s="31"/>
      <c r="J28" s="32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82" t="s">
        <v>35</v>
      </c>
      <c r="C33" s="55"/>
      <c r="D33" s="121" t="s">
        <v>44</v>
      </c>
      <c r="E33" s="121"/>
      <c r="F33" s="55"/>
      <c r="G33" s="82" t="s">
        <v>43</v>
      </c>
      <c r="H33" s="55"/>
      <c r="I33" s="55"/>
      <c r="J33" s="82" t="s">
        <v>42</v>
      </c>
      <c r="K33" s="55"/>
    </row>
    <row r="34" spans="1:11" x14ac:dyDescent="0.25">
      <c r="B34" s="83" t="s">
        <v>41</v>
      </c>
      <c r="D34" s="122" t="s">
        <v>34</v>
      </c>
      <c r="E34" s="122"/>
      <c r="G34" s="83" t="s">
        <v>36</v>
      </c>
      <c r="J34" s="83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D33:E33"/>
    <mergeCell ref="D34:E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256" scale="63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90" zoomScaleNormal="90" workbookViewId="0">
      <selection activeCell="A33" sqref="A33:XFD34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7.42578125" bestFit="1" customWidth="1"/>
    <col min="5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53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+D8+'[2]ejecucion ingresos MAYO 17 (2'!E8</f>
        <v>6947583954</v>
      </c>
      <c r="F8" s="9">
        <f>+C8+E8</f>
        <v>24148164954</v>
      </c>
      <c r="G8" s="7">
        <v>0</v>
      </c>
      <c r="H8" s="7">
        <f>+G8+'[2]ejecucion ingresos JUNIO 17  (2'!H8</f>
        <v>24148164954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24148164954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0</v>
      </c>
      <c r="E9" s="12">
        <f>+D9+'[2]ejecucion ingresos MAYO 17 (2'!E9</f>
        <v>75449781220</v>
      </c>
      <c r="F9" s="12">
        <f t="shared" ref="F9:F25" si="2">+C9+E9</f>
        <v>117549200220</v>
      </c>
      <c r="G9" s="12">
        <f>+G10+G21+G23</f>
        <v>5398251444</v>
      </c>
      <c r="H9" s="12">
        <f>+G9+'[2]ejecucion ingresos JUNIO 17  (2'!H9</f>
        <v>60181314909</v>
      </c>
      <c r="I9" s="15">
        <f>+H9/F9</f>
        <v>0.51196702994462961</v>
      </c>
      <c r="J9" s="16">
        <f t="shared" si="1"/>
        <v>57367885311</v>
      </c>
      <c r="K9" s="44">
        <v>0</v>
      </c>
      <c r="L9" s="14">
        <f t="shared" ref="L9:L25" si="3">+H9</f>
        <v>60181314909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0</v>
      </c>
      <c r="E10" s="12">
        <f>+D10+'[2]ejecucion ingresos MAYO 17 (2'!E10</f>
        <v>48449781220</v>
      </c>
      <c r="F10" s="12">
        <f t="shared" si="2"/>
        <v>60549200220</v>
      </c>
      <c r="G10" s="12">
        <f>+G11+G16</f>
        <v>5218007801</v>
      </c>
      <c r="H10" s="12">
        <f>+G10+'[2]ejecucion ingresos JUNIO 17  (2'!H10</f>
        <v>48880574942</v>
      </c>
      <c r="I10" s="15">
        <f t="shared" si="0"/>
        <v>0.80728688016351802</v>
      </c>
      <c r="J10" s="16">
        <f t="shared" si="1"/>
        <v>11668625278</v>
      </c>
      <c r="K10" s="44">
        <v>0</v>
      </c>
      <c r="L10" s="14">
        <f t="shared" si="3"/>
        <v>48880574942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f>+D11+'[2]ejecucion ingresos MAYO 17 (2'!E11</f>
        <v>0</v>
      </c>
      <c r="F11" s="12">
        <f t="shared" si="2"/>
        <v>4750000000</v>
      </c>
      <c r="G11" s="12">
        <f>+G12+G13+G14+G15</f>
        <v>0</v>
      </c>
      <c r="H11" s="12">
        <f>+G11+'[2]ejecucion ingresos JUNIO 17  (2'!H11</f>
        <v>966184022</v>
      </c>
      <c r="I11" s="22">
        <f t="shared" si="0"/>
        <v>0.2034071625263158</v>
      </c>
      <c r="J11" s="16">
        <f t="shared" si="1"/>
        <v>3783815978</v>
      </c>
      <c r="K11" s="44">
        <v>0</v>
      </c>
      <c r="L11" s="14">
        <f t="shared" si="3"/>
        <v>966184022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+D12+'[2]ejecucion ingresos MAYO 17 (2'!E12</f>
        <v>0</v>
      </c>
      <c r="F12" s="19">
        <f t="shared" si="2"/>
        <v>4000000000</v>
      </c>
      <c r="G12" s="39">
        <v>0</v>
      </c>
      <c r="H12" s="39">
        <f>+G12+'[2]ejecucion ingresos JUNIO 17  (2'!H12</f>
        <v>877327822</v>
      </c>
      <c r="I12" s="22">
        <f t="shared" si="0"/>
        <v>0.21933195550000001</v>
      </c>
      <c r="J12" s="42">
        <f t="shared" si="1"/>
        <v>3122672178</v>
      </c>
      <c r="K12" s="40">
        <v>0</v>
      </c>
      <c r="L12" s="41">
        <f t="shared" si="3"/>
        <v>877327822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+D13+'[2]ejecucion ingresos MAYO 17 (2'!E13</f>
        <v>0</v>
      </c>
      <c r="F13" s="19">
        <f t="shared" si="2"/>
        <v>750000000</v>
      </c>
      <c r="G13" s="79">
        <v>0</v>
      </c>
      <c r="H13" s="79">
        <f>+G13+'[2]ejecucion ingresos JUNIO 17  (2'!H13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+D14+'[2]ejecucion ingresos MAYO 17 (2'!E14</f>
        <v>0</v>
      </c>
      <c r="F14" s="19">
        <f t="shared" si="2"/>
        <v>0</v>
      </c>
      <c r="G14" s="20">
        <v>0</v>
      </c>
      <c r="H14" s="20">
        <f>+G14+'[2]ejecucion ingresos JUNIO 17  (2'!H14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+D15+'[2]ejecucion ingresos MAYO 17 (2'!E15</f>
        <v>0</v>
      </c>
      <c r="F15" s="19">
        <f t="shared" si="2"/>
        <v>0</v>
      </c>
      <c r="G15" s="20">
        <v>0</v>
      </c>
      <c r="H15" s="20">
        <f>+G15+'[2]ejecucion ingresos JUNIO 17  (2'!H15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0</v>
      </c>
      <c r="E16" s="12">
        <f>+D16+'[2]ejecucion ingresos MAYO 17 (2'!E16</f>
        <v>48449781220</v>
      </c>
      <c r="F16" s="12">
        <f t="shared" si="2"/>
        <v>55799200220</v>
      </c>
      <c r="G16" s="12">
        <f>+G17+G19+G18</f>
        <v>5218007801</v>
      </c>
      <c r="H16" s="12">
        <f>+G16+'[2]ejecucion ingresos JUNIO 17  (2'!H16</f>
        <v>47914390920</v>
      </c>
      <c r="I16" s="15">
        <f t="shared" si="0"/>
        <v>0.85869314848756806</v>
      </c>
      <c r="J16" s="12">
        <f>+F16-H16</f>
        <v>7884809300</v>
      </c>
      <c r="K16" s="12">
        <f t="shared" ref="K16" si="4">SUM(K17:K19)</f>
        <v>0</v>
      </c>
      <c r="L16" s="14">
        <f t="shared" si="3"/>
        <v>47914390920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+D17+'[2]ejecucion ingresos MAYO 17 (2'!E17</f>
        <v>0</v>
      </c>
      <c r="F17" s="19">
        <f t="shared" si="2"/>
        <v>0</v>
      </c>
      <c r="G17" s="19">
        <v>0</v>
      </c>
      <c r="H17" s="19">
        <f>+G17+'[2]ejecucion ingresos JUNIO 17  (2'!H17</f>
        <v>0</v>
      </c>
      <c r="I17" s="15" t="e">
        <f t="shared" si="0"/>
        <v>#DIV/0!</v>
      </c>
      <c r="J17" s="19">
        <f t="shared" ref="J17:J25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+D18+'[2]ejecucion ingresos MAYO 17 (2'!E18</f>
        <v>0</v>
      </c>
      <c r="F18" s="19">
        <f t="shared" si="2"/>
        <v>0</v>
      </c>
      <c r="G18" s="19">
        <v>0</v>
      </c>
      <c r="H18" s="19">
        <f>+G18+'[2]ejecucion ingresos JUNIO 17  (2'!H18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0</v>
      </c>
      <c r="E19" s="12">
        <f>+D19+'[2]ejecucion ingresos MAYO 17 (2'!E19</f>
        <v>48449781220</v>
      </c>
      <c r="F19" s="12">
        <f t="shared" si="2"/>
        <v>55799200220</v>
      </c>
      <c r="G19" s="12">
        <f>+G20</f>
        <v>5218007801</v>
      </c>
      <c r="H19" s="12">
        <f>+G19+'[2]ejecucion ingresos JUNIO 17  (2'!H19</f>
        <v>47914390920</v>
      </c>
      <c r="I19" s="15">
        <f t="shared" si="0"/>
        <v>0.85869314848756806</v>
      </c>
      <c r="J19" s="12">
        <f t="shared" si="5"/>
        <v>7884809300</v>
      </c>
      <c r="K19" s="12">
        <f t="shared" ref="K19" si="6">+K20</f>
        <v>0</v>
      </c>
      <c r="L19" s="14">
        <f t="shared" si="3"/>
        <v>47914390920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f>+D20+'[2]ejecucion ingresos MAYO 17 (2'!E20</f>
        <v>48449781220</v>
      </c>
      <c r="F20" s="19">
        <f t="shared" si="2"/>
        <v>55799200220</v>
      </c>
      <c r="G20" s="79">
        <v>5218007801</v>
      </c>
      <c r="H20" s="79">
        <f>+G20+'[2]ejecucion ingresos JUNIO 17  (2'!H20</f>
        <v>47914390920</v>
      </c>
      <c r="I20" s="22">
        <f t="shared" si="0"/>
        <v>0.85869314848756806</v>
      </c>
      <c r="J20" s="19">
        <f t="shared" si="5"/>
        <v>7884809300</v>
      </c>
      <c r="K20" s="13">
        <v>0</v>
      </c>
      <c r="L20" s="17">
        <f t="shared" si="3"/>
        <v>47914390920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0</v>
      </c>
      <c r="E21" s="12">
        <f>+D21+'[2]ejecucion ingresos MAYO 17 (2'!E21</f>
        <v>27000000000</v>
      </c>
      <c r="F21" s="12">
        <f t="shared" si="2"/>
        <v>57000000000</v>
      </c>
      <c r="G21" s="12">
        <f>+G22</f>
        <v>0</v>
      </c>
      <c r="H21" s="12">
        <f>+G21+'[2]ejecucion ingresos JUNIO 17  (2'!H21</f>
        <v>10490000000</v>
      </c>
      <c r="I21" s="15">
        <f t="shared" si="0"/>
        <v>0.18403508771929825</v>
      </c>
      <c r="J21" s="12">
        <f t="shared" si="5"/>
        <v>46510000000</v>
      </c>
      <c r="K21" s="44">
        <v>0</v>
      </c>
      <c r="L21" s="14">
        <f t="shared" si="3"/>
        <v>10490000000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f>+D22+'[2]ejecucion ingresos MAYO 17 (2'!E22</f>
        <v>27000000000</v>
      </c>
      <c r="F22" s="19">
        <f t="shared" si="2"/>
        <v>57000000000</v>
      </c>
      <c r="G22" s="19">
        <v>0</v>
      </c>
      <c r="H22" s="19">
        <f>+G22+'[2]ejecucion ingresos JUNIO 17  (2'!H22</f>
        <v>10490000000</v>
      </c>
      <c r="I22" s="22">
        <f t="shared" si="0"/>
        <v>0.18403508771929825</v>
      </c>
      <c r="J22" s="19">
        <f t="shared" si="5"/>
        <v>46510000000</v>
      </c>
      <c r="K22" s="13">
        <v>0</v>
      </c>
      <c r="L22" s="17">
        <f t="shared" si="3"/>
        <v>10490000000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7">+D24+D25</f>
        <v>0</v>
      </c>
      <c r="E23" s="12">
        <f>+D23+'[2]ejecucion ingresos MAYO 17 (2'!E23</f>
        <v>0</v>
      </c>
      <c r="F23" s="12">
        <f t="shared" si="2"/>
        <v>0</v>
      </c>
      <c r="G23" s="12">
        <f>+G24+G25</f>
        <v>180243643</v>
      </c>
      <c r="H23" s="12">
        <f>+G23+'[2]ejecucion ingresos JUNIO 17  (2'!H23</f>
        <v>810739967</v>
      </c>
      <c r="I23" s="15">
        <v>0</v>
      </c>
      <c r="J23" s="12">
        <f t="shared" si="5"/>
        <v>-810739967</v>
      </c>
      <c r="K23" s="12">
        <f t="shared" si="7"/>
        <v>0</v>
      </c>
      <c r="L23" s="14">
        <f t="shared" si="3"/>
        <v>810739967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+D24+'[2]ejecucion ingresos MAYO 17 (2'!E24</f>
        <v>0</v>
      </c>
      <c r="F24" s="39">
        <f t="shared" si="2"/>
        <v>0</v>
      </c>
      <c r="G24" s="80">
        <v>27815915</v>
      </c>
      <c r="H24" s="80">
        <f>+G24+'[2]ejecucion ingresos JUNIO 17  (2'!H24</f>
        <v>335683859</v>
      </c>
      <c r="I24" s="22">
        <v>0</v>
      </c>
      <c r="J24" s="39">
        <f t="shared" si="5"/>
        <v>-335683859</v>
      </c>
      <c r="K24" s="40">
        <v>0</v>
      </c>
      <c r="L24" s="41">
        <f t="shared" si="3"/>
        <v>335683859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>+D25+'[2]ejecucion ingresos MAYO 17 (2'!E25</f>
        <v>0</v>
      </c>
      <c r="F25" s="25">
        <f t="shared" si="2"/>
        <v>0</v>
      </c>
      <c r="G25" s="81">
        <v>152427728</v>
      </c>
      <c r="H25" s="81">
        <f>+G25+'[2]ejecucion ingresos JUNIO 17  (2'!H25</f>
        <v>475056108</v>
      </c>
      <c r="I25" s="22">
        <v>0</v>
      </c>
      <c r="J25" s="25">
        <f t="shared" si="5"/>
        <v>-475056108</v>
      </c>
      <c r="K25" s="26">
        <v>0</v>
      </c>
      <c r="L25" s="27">
        <f t="shared" si="3"/>
        <v>475056108</v>
      </c>
    </row>
    <row r="26" spans="1:12" x14ac:dyDescent="0.25">
      <c r="A26" s="119" t="s">
        <v>25</v>
      </c>
      <c r="B26" s="120"/>
      <c r="C26" s="28">
        <f t="shared" ref="C26:G26" si="8">+C8+C9</f>
        <v>59300000000</v>
      </c>
      <c r="D26" s="29">
        <f>+D8+D9</f>
        <v>0</v>
      </c>
      <c r="E26" s="29">
        <f>+E8+E9</f>
        <v>82397365174</v>
      </c>
      <c r="F26" s="28">
        <f t="shared" si="8"/>
        <v>141697365174</v>
      </c>
      <c r="G26" s="29">
        <f t="shared" si="8"/>
        <v>5398251444</v>
      </c>
      <c r="H26" s="29">
        <f>+H8+H9</f>
        <v>84329479863</v>
      </c>
      <c r="I26" s="30">
        <f>+H26/F26</f>
        <v>0.59513795305541495</v>
      </c>
      <c r="J26" s="28">
        <f>+F26-H26</f>
        <v>57367885311</v>
      </c>
      <c r="K26" s="28">
        <f>+K8+K9</f>
        <v>0</v>
      </c>
      <c r="L26" s="28">
        <f>+L8+L9</f>
        <v>84329479863</v>
      </c>
    </row>
    <row r="27" spans="1:12" x14ac:dyDescent="0.25">
      <c r="H27" s="33"/>
    </row>
    <row r="28" spans="1:12" x14ac:dyDescent="0.25">
      <c r="D28" s="32"/>
      <c r="F28" s="32"/>
      <c r="G28" s="32"/>
      <c r="H28" s="33"/>
      <c r="I28" s="31"/>
      <c r="J28" s="32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92" t="s">
        <v>35</v>
      </c>
      <c r="C33" s="55"/>
      <c r="D33" s="121" t="s">
        <v>44</v>
      </c>
      <c r="E33" s="121"/>
      <c r="F33" s="55"/>
      <c r="G33" s="92" t="s">
        <v>43</v>
      </c>
      <c r="H33" s="55"/>
      <c r="I33" s="55"/>
      <c r="J33" s="92" t="s">
        <v>42</v>
      </c>
      <c r="K33" s="55"/>
    </row>
    <row r="34" spans="1:11" x14ac:dyDescent="0.25">
      <c r="B34" s="93" t="s">
        <v>41</v>
      </c>
      <c r="D34" s="122" t="s">
        <v>34</v>
      </c>
      <c r="E34" s="122"/>
      <c r="G34" s="93" t="s">
        <v>36</v>
      </c>
      <c r="J34" s="93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D33:E33"/>
    <mergeCell ref="D34:E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256" scale="63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80" zoomScaleNormal="80" workbookViewId="0">
      <selection activeCell="E8" sqref="E8:E2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7.42578125" bestFit="1" customWidth="1"/>
    <col min="5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17.57031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52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+D8+'ejecucion ingresos MAYO 17 (2'!E8</f>
        <v>6947583954</v>
      </c>
      <c r="F8" s="9">
        <f>+C8+E8</f>
        <v>24148164954</v>
      </c>
      <c r="G8" s="7">
        <v>0</v>
      </c>
      <c r="H8" s="7">
        <f>+G8+'ejecucion ingresos JULIO 17 (2'!H8</f>
        <v>24148164954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24148164954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5725675970</v>
      </c>
      <c r="E9" s="12">
        <f>+D9+'ejecucion ingresos MAYO 17 (2'!E9</f>
        <v>81175457190</v>
      </c>
      <c r="F9" s="12">
        <f t="shared" ref="F9:F25" si="2">+C9+E9</f>
        <v>123274876190</v>
      </c>
      <c r="G9" s="12" t="e">
        <f>+G10+G21+G23</f>
        <v>#REF!</v>
      </c>
      <c r="H9" s="12" t="e">
        <f>+G9+'ejecucion ingresos JULIO 17 (2'!H9</f>
        <v>#REF!</v>
      </c>
      <c r="I9" s="15" t="e">
        <f>+H9/F9</f>
        <v>#REF!</v>
      </c>
      <c r="J9" s="16" t="e">
        <f t="shared" si="1"/>
        <v>#REF!</v>
      </c>
      <c r="K9" s="44">
        <v>0</v>
      </c>
      <c r="L9" s="14" t="e">
        <f t="shared" ref="L9:L25" si="3">+H9</f>
        <v>#REF!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5725675970</v>
      </c>
      <c r="E10" s="12">
        <f>+D10+'ejecucion ingresos MAYO 17 (2'!E10</f>
        <v>54175457190</v>
      </c>
      <c r="F10" s="12">
        <f t="shared" si="2"/>
        <v>66274876190</v>
      </c>
      <c r="G10" s="12" t="e">
        <f>+G11+G16</f>
        <v>#REF!</v>
      </c>
      <c r="H10" s="12" t="e">
        <f>+G10+'ejecucion ingresos JULIO 17 (2'!H10</f>
        <v>#REF!</v>
      </c>
      <c r="I10" s="15" t="e">
        <f t="shared" si="0"/>
        <v>#REF!</v>
      </c>
      <c r="J10" s="16" t="e">
        <f t="shared" si="1"/>
        <v>#REF!</v>
      </c>
      <c r="K10" s="44">
        <v>0</v>
      </c>
      <c r="L10" s="14" t="e">
        <f t="shared" si="3"/>
        <v>#REF!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f>+D11+'ejecucion ingresos MAYO 17 (2'!E11</f>
        <v>0</v>
      </c>
      <c r="F11" s="12">
        <f t="shared" si="2"/>
        <v>4750000000</v>
      </c>
      <c r="G11" s="12">
        <f>+G12+G13+G14+G15</f>
        <v>0</v>
      </c>
      <c r="H11" s="12">
        <f>+G11+'ejecucion ingresos JULIO 17 (2'!H11</f>
        <v>966184022</v>
      </c>
      <c r="I11" s="22">
        <f t="shared" si="0"/>
        <v>0.2034071625263158</v>
      </c>
      <c r="J11" s="16">
        <f t="shared" si="1"/>
        <v>3783815978</v>
      </c>
      <c r="K11" s="44">
        <v>0</v>
      </c>
      <c r="L11" s="14">
        <f t="shared" si="3"/>
        <v>966184022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+D12+'ejecucion ingresos MAYO 17 (2'!E12</f>
        <v>0</v>
      </c>
      <c r="F12" s="19">
        <f t="shared" si="2"/>
        <v>4000000000</v>
      </c>
      <c r="G12" s="39">
        <v>0</v>
      </c>
      <c r="H12" s="39">
        <f>+G12+'ejecucion ingresos JULIO 17 (2'!H12</f>
        <v>877327822</v>
      </c>
      <c r="I12" s="22">
        <f t="shared" si="0"/>
        <v>0.21933195550000001</v>
      </c>
      <c r="J12" s="42">
        <f t="shared" si="1"/>
        <v>3122672178</v>
      </c>
      <c r="K12" s="40">
        <v>0</v>
      </c>
      <c r="L12" s="41">
        <f t="shared" si="3"/>
        <v>877327822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+D13+'ejecucion ingresos MAYO 17 (2'!E13</f>
        <v>0</v>
      </c>
      <c r="F13" s="19">
        <f t="shared" si="2"/>
        <v>750000000</v>
      </c>
      <c r="G13" s="79">
        <v>0</v>
      </c>
      <c r="H13" s="79">
        <f>+G13+'ejecucion ingresos JULIO 17 (2'!H13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ingresos MAYO 17 (2'!E14</f>
        <v>0</v>
      </c>
      <c r="F14" s="19">
        <f t="shared" si="2"/>
        <v>0</v>
      </c>
      <c r="G14" s="20">
        <v>0</v>
      </c>
      <c r="H14" s="20">
        <f>+G14+'ejecucion ingresos JULIO 17 (2'!H14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ingresos MAYO 17 (2'!E15</f>
        <v>0</v>
      </c>
      <c r="F15" s="19">
        <f t="shared" si="2"/>
        <v>0</v>
      </c>
      <c r="G15" s="20">
        <v>0</v>
      </c>
      <c r="H15" s="20">
        <f>+G15+'ejecucion ingresos JULIO 17 (2'!H15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5725675970</v>
      </c>
      <c r="E16" s="12">
        <f>+D16+'ejecucion ingresos MAYO 17 (2'!E16</f>
        <v>54175457190</v>
      </c>
      <c r="F16" s="12">
        <f t="shared" si="2"/>
        <v>61524876190</v>
      </c>
      <c r="G16" s="12" t="e">
        <f>+G17+G19+G18</f>
        <v>#REF!</v>
      </c>
      <c r="H16" s="12" t="e">
        <f>+G16+'ejecucion ingresos JULIO 17 (2'!H16</f>
        <v>#REF!</v>
      </c>
      <c r="I16" s="15" t="e">
        <f t="shared" si="0"/>
        <v>#REF!</v>
      </c>
      <c r="J16" s="12" t="e">
        <f>+F16-H16</f>
        <v>#REF!</v>
      </c>
      <c r="K16" s="12">
        <f t="shared" ref="K16" si="4">SUM(K17:K19)</f>
        <v>0</v>
      </c>
      <c r="L16" s="14" t="e">
        <f t="shared" si="3"/>
        <v>#REF!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ingresos MAYO 17 (2'!E17</f>
        <v>0</v>
      </c>
      <c r="F17" s="19">
        <f t="shared" si="2"/>
        <v>0</v>
      </c>
      <c r="G17" s="19">
        <v>0</v>
      </c>
      <c r="H17" s="19">
        <f>+G17+'ejecucion ingresos JULIO 17 (2'!H17</f>
        <v>0</v>
      </c>
      <c r="I17" s="15" t="e">
        <f t="shared" si="0"/>
        <v>#DIV/0!</v>
      </c>
      <c r="J17" s="19">
        <f t="shared" ref="J17:J25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+D18+'ejecucion ingresos MAYO 17 (2'!E18</f>
        <v>0</v>
      </c>
      <c r="F18" s="19">
        <f t="shared" si="2"/>
        <v>0</v>
      </c>
      <c r="G18" s="19">
        <v>0</v>
      </c>
      <c r="H18" s="19">
        <f>+G18+'ejecucion ingresos JULIO 17 (2'!H18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5725675970</v>
      </c>
      <c r="E19" s="12">
        <f>+D19+'ejecucion ingresos MAYO 17 (2'!E19</f>
        <v>54175457190</v>
      </c>
      <c r="F19" s="12">
        <f t="shared" si="2"/>
        <v>61524876190</v>
      </c>
      <c r="G19" s="12" t="e">
        <f>+G20</f>
        <v>#REF!</v>
      </c>
      <c r="H19" s="12" t="e">
        <f>+G19+'ejecucion ingresos JULIO 17 (2'!H19</f>
        <v>#REF!</v>
      </c>
      <c r="I19" s="15" t="e">
        <f t="shared" si="0"/>
        <v>#REF!</v>
      </c>
      <c r="J19" s="12" t="e">
        <f t="shared" si="5"/>
        <v>#REF!</v>
      </c>
      <c r="K19" s="12">
        <f t="shared" ref="K19" si="6">+K20</f>
        <v>0</v>
      </c>
      <c r="L19" s="14" t="e">
        <f t="shared" si="3"/>
        <v>#REF!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5725675970</v>
      </c>
      <c r="E20" s="19">
        <f>+D20+'ejecucion ingresos MAYO 17 (2'!E20</f>
        <v>54175457190</v>
      </c>
      <c r="F20" s="19">
        <f t="shared" si="2"/>
        <v>61524876190</v>
      </c>
      <c r="G20" s="79" t="e">
        <f>+[3]Hoja2!#REF!</f>
        <v>#REF!</v>
      </c>
      <c r="H20" s="79" t="e">
        <f>+G20+'ejecucion ingresos JULIO 17 (2'!H20</f>
        <v>#REF!</v>
      </c>
      <c r="I20" s="22" t="e">
        <f t="shared" si="0"/>
        <v>#REF!</v>
      </c>
      <c r="J20" s="19" t="e">
        <f t="shared" si="5"/>
        <v>#REF!</v>
      </c>
      <c r="K20" s="13">
        <v>0</v>
      </c>
      <c r="L20" s="17" t="e">
        <f t="shared" si="3"/>
        <v>#REF!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0</v>
      </c>
      <c r="E21" s="12">
        <f>+D21+'ejecucion ingresos MAYO 17 (2'!E21</f>
        <v>27000000000</v>
      </c>
      <c r="F21" s="12">
        <f t="shared" si="2"/>
        <v>57000000000</v>
      </c>
      <c r="G21" s="12">
        <f>+G22</f>
        <v>0</v>
      </c>
      <c r="H21" s="12">
        <f>+G21+'ejecucion ingresos JULIO 17 (2'!H21</f>
        <v>10490000000</v>
      </c>
      <c r="I21" s="15">
        <f t="shared" si="0"/>
        <v>0.18403508771929825</v>
      </c>
      <c r="J21" s="12">
        <f t="shared" si="5"/>
        <v>46510000000</v>
      </c>
      <c r="K21" s="44">
        <v>0</v>
      </c>
      <c r="L21" s="14">
        <f t="shared" si="3"/>
        <v>10490000000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f>+D22+'ejecucion ingresos MAYO 17 (2'!E22</f>
        <v>27000000000</v>
      </c>
      <c r="F22" s="19">
        <f t="shared" si="2"/>
        <v>57000000000</v>
      </c>
      <c r="G22" s="19">
        <v>0</v>
      </c>
      <c r="H22" s="19">
        <f>+G22+'ejecucion ingresos JULIO 17 (2'!H22</f>
        <v>10490000000</v>
      </c>
      <c r="I22" s="22">
        <f t="shared" si="0"/>
        <v>0.18403508771929825</v>
      </c>
      <c r="J22" s="19">
        <f t="shared" si="5"/>
        <v>46510000000</v>
      </c>
      <c r="K22" s="13">
        <v>0</v>
      </c>
      <c r="L22" s="17">
        <f t="shared" si="3"/>
        <v>10490000000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7">+D24+D25</f>
        <v>0</v>
      </c>
      <c r="E23" s="12">
        <f>+D23+'ejecucion ingresos MAYO 17 (2'!E23</f>
        <v>0</v>
      </c>
      <c r="F23" s="12">
        <f t="shared" si="2"/>
        <v>0</v>
      </c>
      <c r="G23" s="12">
        <f>+G24+G25</f>
        <v>23620385</v>
      </c>
      <c r="H23" s="12">
        <f>+G23+'ejecucion ingresos JULIO 17 (2'!H23</f>
        <v>834360352</v>
      </c>
      <c r="I23" s="15">
        <v>0</v>
      </c>
      <c r="J23" s="12">
        <f t="shared" si="5"/>
        <v>-834360352</v>
      </c>
      <c r="K23" s="12">
        <f t="shared" si="7"/>
        <v>0</v>
      </c>
      <c r="L23" s="14">
        <f t="shared" si="3"/>
        <v>834360352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ingresos MAYO 17 (2'!E24</f>
        <v>0</v>
      </c>
      <c r="F24" s="39">
        <f t="shared" si="2"/>
        <v>0</v>
      </c>
      <c r="G24" s="80">
        <v>19159045</v>
      </c>
      <c r="H24" s="80">
        <f>+G24+'ejecucion ingresos JULIO 17 (2'!H24</f>
        <v>354842904</v>
      </c>
      <c r="I24" s="22">
        <v>0</v>
      </c>
      <c r="J24" s="39">
        <f t="shared" si="5"/>
        <v>-354842904</v>
      </c>
      <c r="K24" s="40">
        <v>0</v>
      </c>
      <c r="L24" s="41">
        <f t="shared" si="3"/>
        <v>354842904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>+D25+'ejecucion ingresos MAYO 17 (2'!E25</f>
        <v>0</v>
      </c>
      <c r="F25" s="25">
        <f t="shared" si="2"/>
        <v>0</v>
      </c>
      <c r="G25" s="81">
        <v>4461340</v>
      </c>
      <c r="H25" s="81">
        <f>+G25+'ejecucion ingresos JULIO 17 (2'!H25</f>
        <v>479517448</v>
      </c>
      <c r="I25" s="22">
        <v>0</v>
      </c>
      <c r="J25" s="25">
        <f t="shared" si="5"/>
        <v>-479517448</v>
      </c>
      <c r="K25" s="26">
        <v>0</v>
      </c>
      <c r="L25" s="27">
        <f t="shared" si="3"/>
        <v>479517448</v>
      </c>
    </row>
    <row r="26" spans="1:12" x14ac:dyDescent="0.25">
      <c r="A26" s="119" t="s">
        <v>25</v>
      </c>
      <c r="B26" s="120"/>
      <c r="C26" s="28">
        <f t="shared" ref="C26:G26" si="8">+C8+C9</f>
        <v>59300000000</v>
      </c>
      <c r="D26" s="29">
        <f>+D8+D9</f>
        <v>5725675970</v>
      </c>
      <c r="E26" s="29">
        <f>+E8+E9</f>
        <v>88123041144</v>
      </c>
      <c r="F26" s="28">
        <f t="shared" si="8"/>
        <v>147423041144</v>
      </c>
      <c r="G26" s="29" t="e">
        <f t="shared" si="8"/>
        <v>#REF!</v>
      </c>
      <c r="H26" s="29" t="e">
        <f>+H8+H9</f>
        <v>#REF!</v>
      </c>
      <c r="I26" s="30" t="e">
        <f>+H26/F26</f>
        <v>#REF!</v>
      </c>
      <c r="J26" s="28" t="e">
        <f>+F26-H26</f>
        <v>#REF!</v>
      </c>
      <c r="K26" s="28">
        <f>+K8+K9</f>
        <v>0</v>
      </c>
      <c r="L26" s="28" t="e">
        <f>+L8+L9</f>
        <v>#REF!</v>
      </c>
    </row>
    <row r="27" spans="1:12" x14ac:dyDescent="0.25">
      <c r="H27" s="33"/>
    </row>
    <row r="28" spans="1:12" x14ac:dyDescent="0.25">
      <c r="D28" s="32"/>
      <c r="F28" s="32"/>
      <c r="G28" s="32"/>
      <c r="H28" s="33"/>
      <c r="I28" s="31"/>
      <c r="J28" s="32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87" t="s">
        <v>35</v>
      </c>
      <c r="C33" s="55"/>
      <c r="D33" s="121"/>
      <c r="E33" s="121"/>
      <c r="F33" s="55"/>
      <c r="G33" s="87" t="s">
        <v>43</v>
      </c>
      <c r="H33" s="55"/>
      <c r="I33" s="55"/>
      <c r="J33" s="87" t="s">
        <v>42</v>
      </c>
      <c r="K33" s="55"/>
    </row>
    <row r="34" spans="1:11" x14ac:dyDescent="0.25">
      <c r="B34" s="88" t="s">
        <v>41</v>
      </c>
      <c r="D34" s="122"/>
      <c r="E34" s="122"/>
      <c r="G34" s="88" t="s">
        <v>36</v>
      </c>
      <c r="J34" s="88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D33:E33"/>
    <mergeCell ref="D34:E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5" scale="69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80" zoomScaleNormal="80" workbookViewId="0">
      <selection activeCell="H8" sqref="H8:H2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7.42578125" bestFit="1" customWidth="1"/>
    <col min="5" max="6" width="18.7109375" bestFit="1" customWidth="1"/>
    <col min="7" max="7" width="17.5703125" bestFit="1" customWidth="1"/>
    <col min="8" max="8" width="19.85546875" bestFit="1" customWidth="1"/>
    <col min="9" max="9" width="10.140625" customWidth="1"/>
    <col min="10" max="10" width="18.28515625" bestFit="1" customWidth="1"/>
    <col min="12" max="12" width="20.28515625" customWidth="1"/>
  </cols>
  <sheetData>
    <row r="1" spans="1:12" ht="15.75" x14ac:dyDescent="0.25">
      <c r="A1" s="123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x14ac:dyDescent="0.25">
      <c r="A2" s="126" t="s">
        <v>56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29" t="s">
        <v>0</v>
      </c>
      <c r="B6" s="130"/>
      <c r="C6" s="131" t="s">
        <v>1</v>
      </c>
      <c r="D6" s="119" t="s">
        <v>2</v>
      </c>
      <c r="E6" s="120"/>
      <c r="F6" s="131" t="s">
        <v>3</v>
      </c>
      <c r="G6" s="119" t="s">
        <v>4</v>
      </c>
      <c r="H6" s="120"/>
      <c r="I6" s="133"/>
      <c r="J6" s="134"/>
      <c r="K6" s="134"/>
      <c r="L6" s="135"/>
    </row>
    <row r="7" spans="1:12" ht="30" x14ac:dyDescent="0.25">
      <c r="A7" s="4" t="s">
        <v>5</v>
      </c>
      <c r="B7" s="4" t="s">
        <v>6</v>
      </c>
      <c r="C7" s="132"/>
      <c r="D7" s="4" t="s">
        <v>7</v>
      </c>
      <c r="E7" s="4" t="s">
        <v>8</v>
      </c>
      <c r="F7" s="13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5">
        <v>1</v>
      </c>
      <c r="B8" s="6" t="s">
        <v>13</v>
      </c>
      <c r="C8" s="9">
        <v>17200581000</v>
      </c>
      <c r="D8" s="9">
        <v>0</v>
      </c>
      <c r="E8" s="9">
        <f>+D8+'ejecucion ingresos AGOSTO 17'!E8</f>
        <v>6947583954</v>
      </c>
      <c r="F8" s="9">
        <f>+C8+E8</f>
        <v>24148164954</v>
      </c>
      <c r="G8" s="7">
        <v>0</v>
      </c>
      <c r="H8" s="7">
        <f>+G8+'ejecucion ingresos AGOSTO 17'!H8</f>
        <v>24148164954</v>
      </c>
      <c r="I8" s="49">
        <f t="shared" ref="I8:I22" si="0">+H8/F8</f>
        <v>1</v>
      </c>
      <c r="J8" s="10">
        <f t="shared" ref="J8:J15" si="1">+F8-H8</f>
        <v>0</v>
      </c>
      <c r="K8" s="8">
        <v>0</v>
      </c>
      <c r="L8" s="9">
        <f>+H8</f>
        <v>24148164954</v>
      </c>
    </row>
    <row r="9" spans="1:12" x14ac:dyDescent="0.25">
      <c r="A9" s="46">
        <v>2</v>
      </c>
      <c r="B9" s="11" t="s">
        <v>14</v>
      </c>
      <c r="C9" s="12">
        <f>+C10+C21+C23</f>
        <v>42099419000</v>
      </c>
      <c r="D9" s="12">
        <f>+D10+D21+D23</f>
        <v>0</v>
      </c>
      <c r="E9" s="12">
        <f>+D9+'ejecucion ingresos AGOSTO 17'!E9</f>
        <v>81175457190</v>
      </c>
      <c r="F9" s="12">
        <f t="shared" ref="F9:F25" si="2">+C9+E9</f>
        <v>123274876190</v>
      </c>
      <c r="G9" s="12">
        <f>+G10+G21+G23</f>
        <v>17006115654</v>
      </c>
      <c r="H9" s="12" t="e">
        <f>+G9+'ejecucion ingresos AGOSTO 17'!H9</f>
        <v>#REF!</v>
      </c>
      <c r="I9" s="15" t="e">
        <f>+H9/F9</f>
        <v>#REF!</v>
      </c>
      <c r="J9" s="16" t="e">
        <f t="shared" si="1"/>
        <v>#REF!</v>
      </c>
      <c r="K9" s="44">
        <v>0</v>
      </c>
      <c r="L9" s="14" t="e">
        <f t="shared" ref="L9:L25" si="3">+H9</f>
        <v>#REF!</v>
      </c>
    </row>
    <row r="10" spans="1:12" x14ac:dyDescent="0.25">
      <c r="A10" s="46">
        <v>21</v>
      </c>
      <c r="B10" s="11" t="s">
        <v>15</v>
      </c>
      <c r="C10" s="12">
        <f>+C11+C16</f>
        <v>12099419000</v>
      </c>
      <c r="D10" s="12">
        <f>+D11+D16</f>
        <v>0</v>
      </c>
      <c r="E10" s="12">
        <f>+D10+'ejecucion ingresos AGOSTO 17'!E10</f>
        <v>54175457190</v>
      </c>
      <c r="F10" s="12">
        <f t="shared" si="2"/>
        <v>66274876190</v>
      </c>
      <c r="G10" s="12">
        <f>+G11+G16</f>
        <v>42345551</v>
      </c>
      <c r="H10" s="12" t="e">
        <f>+G10+'ejecucion ingresos AGOSTO 17'!H10</f>
        <v>#REF!</v>
      </c>
      <c r="I10" s="15" t="e">
        <f t="shared" si="0"/>
        <v>#REF!</v>
      </c>
      <c r="J10" s="16" t="e">
        <f t="shared" si="1"/>
        <v>#REF!</v>
      </c>
      <c r="K10" s="44">
        <v>0</v>
      </c>
      <c r="L10" s="14" t="e">
        <f t="shared" si="3"/>
        <v>#REF!</v>
      </c>
    </row>
    <row r="11" spans="1:12" x14ac:dyDescent="0.25">
      <c r="A11" s="46">
        <v>211</v>
      </c>
      <c r="B11" s="11" t="s">
        <v>16</v>
      </c>
      <c r="C11" s="12">
        <f>+C12+C13+C14+C15</f>
        <v>4750000000</v>
      </c>
      <c r="D11" s="12">
        <f>+D12+D13</f>
        <v>0</v>
      </c>
      <c r="E11" s="12">
        <f>+D11+'ejecucion ingresos AGOSTO 17'!E11</f>
        <v>0</v>
      </c>
      <c r="F11" s="12">
        <f t="shared" si="2"/>
        <v>4750000000</v>
      </c>
      <c r="G11" s="12">
        <f>+G12+G13+G14+G15</f>
        <v>17593551</v>
      </c>
      <c r="H11" s="12">
        <f>+G11+'ejecucion ingresos AGOSTO 17'!H11</f>
        <v>983777573</v>
      </c>
      <c r="I11" s="22">
        <f t="shared" si="0"/>
        <v>0.20711106800000001</v>
      </c>
      <c r="J11" s="16">
        <f t="shared" si="1"/>
        <v>3766222427</v>
      </c>
      <c r="K11" s="44">
        <v>0</v>
      </c>
      <c r="L11" s="14">
        <f t="shared" si="3"/>
        <v>983777573</v>
      </c>
    </row>
    <row r="12" spans="1:12" ht="16.5" customHeight="1" x14ac:dyDescent="0.25">
      <c r="A12" s="47">
        <v>21101</v>
      </c>
      <c r="B12" s="37" t="s">
        <v>17</v>
      </c>
      <c r="C12" s="19">
        <v>4000000000</v>
      </c>
      <c r="D12" s="19">
        <v>0</v>
      </c>
      <c r="E12" s="19">
        <f>+D12+'ejecucion ingresos AGOSTO 17'!E12</f>
        <v>0</v>
      </c>
      <c r="F12" s="19">
        <f t="shared" si="2"/>
        <v>4000000000</v>
      </c>
      <c r="G12" s="39">
        <v>17593551</v>
      </c>
      <c r="H12" s="39">
        <f>+G12+'ejecucion ingresos AGOSTO 17'!H12</f>
        <v>894921373</v>
      </c>
      <c r="I12" s="22">
        <f t="shared" si="0"/>
        <v>0.22373034324999999</v>
      </c>
      <c r="J12" s="42">
        <f t="shared" si="1"/>
        <v>3105078627</v>
      </c>
      <c r="K12" s="40">
        <v>0</v>
      </c>
      <c r="L12" s="41">
        <f t="shared" si="3"/>
        <v>894921373</v>
      </c>
    </row>
    <row r="13" spans="1:12" x14ac:dyDescent="0.25">
      <c r="A13" s="47">
        <v>21102</v>
      </c>
      <c r="B13" s="38" t="s">
        <v>26</v>
      </c>
      <c r="C13" s="19">
        <v>750000000</v>
      </c>
      <c r="D13" s="19">
        <v>0</v>
      </c>
      <c r="E13" s="19">
        <f>+D13+'ejecucion ingresos AGOSTO 17'!E13</f>
        <v>0</v>
      </c>
      <c r="F13" s="19">
        <f t="shared" si="2"/>
        <v>750000000</v>
      </c>
      <c r="G13" s="79">
        <v>0</v>
      </c>
      <c r="H13" s="79">
        <f>+G13+'ejecucion ingresos AGOSTO 17'!H13</f>
        <v>88856200</v>
      </c>
      <c r="I13" s="22">
        <f t="shared" si="0"/>
        <v>0.11847493333333334</v>
      </c>
      <c r="J13" s="21">
        <f t="shared" si="1"/>
        <v>661143800</v>
      </c>
      <c r="K13" s="13">
        <v>0</v>
      </c>
      <c r="L13" s="17">
        <f t="shared" si="3"/>
        <v>88856200</v>
      </c>
    </row>
    <row r="14" spans="1:12" hidden="1" x14ac:dyDescent="0.25">
      <c r="A14" s="47">
        <v>21103</v>
      </c>
      <c r="B14" s="38" t="s">
        <v>27</v>
      </c>
      <c r="C14" s="19">
        <v>0</v>
      </c>
      <c r="D14" s="19">
        <v>0</v>
      </c>
      <c r="E14" s="19">
        <f>+D14+'ejecucion ingresos AGOSTO 17'!E14</f>
        <v>0</v>
      </c>
      <c r="F14" s="19">
        <f t="shared" si="2"/>
        <v>0</v>
      </c>
      <c r="G14" s="20">
        <v>0</v>
      </c>
      <c r="H14" s="20">
        <f>+G14+'ejecucion ingresos AGOSTO 17'!H14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3"/>
        <v>0</v>
      </c>
    </row>
    <row r="15" spans="1:12" hidden="1" x14ac:dyDescent="0.25">
      <c r="A15" s="47">
        <v>21199</v>
      </c>
      <c r="B15" s="38" t="s">
        <v>28</v>
      </c>
      <c r="C15" s="19">
        <v>0</v>
      </c>
      <c r="D15" s="19">
        <v>0</v>
      </c>
      <c r="E15" s="19">
        <f>+D15+'ejecucion ingresos AGOSTO 17'!E15</f>
        <v>0</v>
      </c>
      <c r="F15" s="19">
        <f t="shared" si="2"/>
        <v>0</v>
      </c>
      <c r="G15" s="20">
        <v>0</v>
      </c>
      <c r="H15" s="20">
        <f>+G15+'ejecucion ingresos AGOSTO 17'!H15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3"/>
        <v>0</v>
      </c>
    </row>
    <row r="16" spans="1:12" x14ac:dyDescent="0.25">
      <c r="A16" s="46" t="s">
        <v>18</v>
      </c>
      <c r="B16" s="43" t="s">
        <v>19</v>
      </c>
      <c r="C16" s="12">
        <f>SUM(C17:C19)</f>
        <v>7349419000</v>
      </c>
      <c r="D16" s="12">
        <f>+D18+D19</f>
        <v>0</v>
      </c>
      <c r="E16" s="12">
        <f>+D16+'ejecucion ingresos AGOSTO 17'!E16</f>
        <v>54175457190</v>
      </c>
      <c r="F16" s="12">
        <f t="shared" si="2"/>
        <v>61524876190</v>
      </c>
      <c r="G16" s="12">
        <f>+G17+G19+G18</f>
        <v>24752000</v>
      </c>
      <c r="H16" s="12" t="e">
        <f>+G16+'ejecucion ingresos AGOSTO 17'!H16</f>
        <v>#REF!</v>
      </c>
      <c r="I16" s="15" t="e">
        <f t="shared" si="0"/>
        <v>#REF!</v>
      </c>
      <c r="J16" s="12" t="e">
        <f>+F16-H16</f>
        <v>#REF!</v>
      </c>
      <c r="K16" s="12">
        <f t="shared" ref="K16" si="4">SUM(K17:K19)</f>
        <v>0</v>
      </c>
      <c r="L16" s="14" t="e">
        <f t="shared" si="3"/>
        <v>#REF!</v>
      </c>
    </row>
    <row r="17" spans="1:12" hidden="1" x14ac:dyDescent="0.25">
      <c r="A17" s="47" t="s">
        <v>29</v>
      </c>
      <c r="B17" s="38" t="s">
        <v>20</v>
      </c>
      <c r="C17" s="19">
        <v>0</v>
      </c>
      <c r="D17" s="19">
        <v>0</v>
      </c>
      <c r="E17" s="19">
        <f>+D17+'ejecucion ingresos AGOSTO 17'!E17</f>
        <v>0</v>
      </c>
      <c r="F17" s="19">
        <f t="shared" si="2"/>
        <v>0</v>
      </c>
      <c r="G17" s="19">
        <v>0</v>
      </c>
      <c r="H17" s="19">
        <f>+G17+'ejecucion ingresos AGOSTO 17'!H17</f>
        <v>0</v>
      </c>
      <c r="I17" s="15" t="e">
        <f t="shared" si="0"/>
        <v>#DIV/0!</v>
      </c>
      <c r="J17" s="19">
        <f t="shared" ref="J17:J25" si="5">+F17-H17</f>
        <v>0</v>
      </c>
      <c r="K17" s="13">
        <v>0</v>
      </c>
      <c r="L17" s="17">
        <f t="shared" si="3"/>
        <v>0</v>
      </c>
    </row>
    <row r="18" spans="1:12" x14ac:dyDescent="0.25">
      <c r="A18" s="47" t="s">
        <v>30</v>
      </c>
      <c r="B18" s="38" t="s">
        <v>45</v>
      </c>
      <c r="C18" s="19">
        <v>0</v>
      </c>
      <c r="D18" s="19">
        <v>0</v>
      </c>
      <c r="E18" s="19">
        <f>+D18+'ejecucion ingresos AGOSTO 17'!E18</f>
        <v>0</v>
      </c>
      <c r="F18" s="19">
        <f t="shared" si="2"/>
        <v>0</v>
      </c>
      <c r="G18" s="19">
        <v>0</v>
      </c>
      <c r="H18" s="19">
        <f>+G18+'ejecucion ingresos AGOSTO 17'!H18</f>
        <v>0</v>
      </c>
      <c r="I18" s="15">
        <v>0</v>
      </c>
      <c r="J18" s="19">
        <f t="shared" si="5"/>
        <v>0</v>
      </c>
      <c r="K18" s="13">
        <v>0</v>
      </c>
      <c r="L18" s="17">
        <f t="shared" si="3"/>
        <v>0</v>
      </c>
    </row>
    <row r="19" spans="1:12" x14ac:dyDescent="0.25">
      <c r="A19" s="46" t="s">
        <v>31</v>
      </c>
      <c r="B19" s="43" t="s">
        <v>32</v>
      </c>
      <c r="C19" s="12">
        <f>+C20</f>
        <v>7349419000</v>
      </c>
      <c r="D19" s="12">
        <f>+D20</f>
        <v>0</v>
      </c>
      <c r="E19" s="12">
        <f>+D19+'ejecucion ingresos AGOSTO 17'!E19</f>
        <v>54175457190</v>
      </c>
      <c r="F19" s="12">
        <f t="shared" si="2"/>
        <v>61524876190</v>
      </c>
      <c r="G19" s="12">
        <f>+G20</f>
        <v>24752000</v>
      </c>
      <c r="H19" s="12" t="e">
        <f>+G19+'ejecucion ingresos AGOSTO 17'!H19</f>
        <v>#REF!</v>
      </c>
      <c r="I19" s="15" t="e">
        <f t="shared" si="0"/>
        <v>#REF!</v>
      </c>
      <c r="J19" s="12" t="e">
        <f t="shared" si="5"/>
        <v>#REF!</v>
      </c>
      <c r="K19" s="12">
        <f t="shared" ref="K19" si="6">+K20</f>
        <v>0</v>
      </c>
      <c r="L19" s="14" t="e">
        <f t="shared" si="3"/>
        <v>#REF!</v>
      </c>
    </row>
    <row r="20" spans="1:12" x14ac:dyDescent="0.25">
      <c r="A20" s="47" t="s">
        <v>33</v>
      </c>
      <c r="B20" s="38" t="s">
        <v>39</v>
      </c>
      <c r="C20" s="19">
        <v>7349419000</v>
      </c>
      <c r="D20" s="19">
        <v>0</v>
      </c>
      <c r="E20" s="19">
        <f>+D20+'ejecucion ingresos AGOSTO 17'!E20</f>
        <v>54175457190</v>
      </c>
      <c r="F20" s="19">
        <f t="shared" si="2"/>
        <v>61524876190</v>
      </c>
      <c r="G20" s="79">
        <v>24752000</v>
      </c>
      <c r="H20" s="79" t="e">
        <f>+G20+'ejecucion ingresos AGOSTO 17'!H20</f>
        <v>#REF!</v>
      </c>
      <c r="I20" s="22" t="e">
        <f t="shared" si="0"/>
        <v>#REF!</v>
      </c>
      <c r="J20" s="19" t="e">
        <f t="shared" si="5"/>
        <v>#REF!</v>
      </c>
      <c r="K20" s="13">
        <v>0</v>
      </c>
      <c r="L20" s="17" t="e">
        <f t="shared" si="3"/>
        <v>#REF!</v>
      </c>
    </row>
    <row r="21" spans="1:12" x14ac:dyDescent="0.25">
      <c r="A21" s="46">
        <v>22</v>
      </c>
      <c r="B21" s="11" t="s">
        <v>21</v>
      </c>
      <c r="C21" s="12">
        <f>+C22</f>
        <v>30000000000</v>
      </c>
      <c r="D21" s="12">
        <f>+D22</f>
        <v>0</v>
      </c>
      <c r="E21" s="12">
        <f>+D21+'ejecucion ingresos AGOSTO 17'!E21</f>
        <v>27000000000</v>
      </c>
      <c r="F21" s="12">
        <f t="shared" si="2"/>
        <v>57000000000</v>
      </c>
      <c r="G21" s="12">
        <f>+G22</f>
        <v>16900000000</v>
      </c>
      <c r="H21" s="12">
        <f>+G21+'ejecucion ingresos AGOSTO 17'!H21</f>
        <v>27390000000</v>
      </c>
      <c r="I21" s="15">
        <f t="shared" si="0"/>
        <v>0.48052631578947369</v>
      </c>
      <c r="J21" s="12">
        <f t="shared" si="5"/>
        <v>29610000000</v>
      </c>
      <c r="K21" s="44">
        <v>0</v>
      </c>
      <c r="L21" s="14">
        <f t="shared" si="3"/>
        <v>27390000000</v>
      </c>
    </row>
    <row r="22" spans="1:12" x14ac:dyDescent="0.25">
      <c r="A22" s="48">
        <v>224</v>
      </c>
      <c r="B22" s="18" t="s">
        <v>48</v>
      </c>
      <c r="C22" s="19">
        <v>30000000000</v>
      </c>
      <c r="D22" s="19">
        <v>0</v>
      </c>
      <c r="E22" s="19">
        <f>+D22+'ejecucion ingresos AGOSTO 17'!E22</f>
        <v>27000000000</v>
      </c>
      <c r="F22" s="19">
        <f t="shared" si="2"/>
        <v>57000000000</v>
      </c>
      <c r="G22" s="19">
        <v>16900000000</v>
      </c>
      <c r="H22" s="19">
        <f>+G22+'ejecucion ingresos AGOSTO 17'!H22</f>
        <v>27390000000</v>
      </c>
      <c r="I22" s="22">
        <f t="shared" si="0"/>
        <v>0.48052631578947369</v>
      </c>
      <c r="J22" s="19">
        <f t="shared" si="5"/>
        <v>29610000000</v>
      </c>
      <c r="K22" s="13">
        <v>0</v>
      </c>
      <c r="L22" s="17">
        <f t="shared" si="3"/>
        <v>27390000000</v>
      </c>
    </row>
    <row r="23" spans="1:12" x14ac:dyDescent="0.25">
      <c r="A23" s="46">
        <v>23</v>
      </c>
      <c r="B23" s="11" t="s">
        <v>23</v>
      </c>
      <c r="C23" s="12">
        <f>+C24+C25</f>
        <v>0</v>
      </c>
      <c r="D23" s="12">
        <f t="shared" ref="D23:K23" si="7">+D24+D25</f>
        <v>0</v>
      </c>
      <c r="E23" s="12">
        <f>+D23+'ejecucion ingresos AGOSTO 17'!E23</f>
        <v>0</v>
      </c>
      <c r="F23" s="12">
        <f t="shared" si="2"/>
        <v>0</v>
      </c>
      <c r="G23" s="12">
        <f>+G24+G25</f>
        <v>63770103</v>
      </c>
      <c r="H23" s="12">
        <f>+G23+'ejecucion ingresos AGOSTO 17'!H23</f>
        <v>898130455</v>
      </c>
      <c r="I23" s="15">
        <v>0</v>
      </c>
      <c r="J23" s="12">
        <f t="shared" si="5"/>
        <v>-898130455</v>
      </c>
      <c r="K23" s="12">
        <f t="shared" si="7"/>
        <v>0</v>
      </c>
      <c r="L23" s="14">
        <f t="shared" si="3"/>
        <v>898130455</v>
      </c>
    </row>
    <row r="24" spans="1:12" x14ac:dyDescent="0.25">
      <c r="A24" s="47">
        <v>232</v>
      </c>
      <c r="B24" s="37" t="s">
        <v>24</v>
      </c>
      <c r="C24" s="39">
        <v>0</v>
      </c>
      <c r="D24" s="39">
        <v>0</v>
      </c>
      <c r="E24" s="39">
        <f>+D24+'ejecucion ingresos AGOSTO 17'!E24</f>
        <v>0</v>
      </c>
      <c r="F24" s="39">
        <f t="shared" si="2"/>
        <v>0</v>
      </c>
      <c r="G24" s="80">
        <v>10260590</v>
      </c>
      <c r="H24" s="80">
        <f>+G24+'ejecucion ingresos AGOSTO 17'!H24</f>
        <v>365103494</v>
      </c>
      <c r="I24" s="22">
        <v>0</v>
      </c>
      <c r="J24" s="39">
        <f t="shared" si="5"/>
        <v>-365103494</v>
      </c>
      <c r="K24" s="40">
        <v>0</v>
      </c>
      <c r="L24" s="41">
        <f t="shared" si="3"/>
        <v>365103494</v>
      </c>
    </row>
    <row r="25" spans="1:12" x14ac:dyDescent="0.25">
      <c r="A25" s="23">
        <v>239</v>
      </c>
      <c r="B25" s="24" t="s">
        <v>38</v>
      </c>
      <c r="C25" s="25">
        <v>0</v>
      </c>
      <c r="D25" s="25">
        <v>0</v>
      </c>
      <c r="E25" s="25">
        <f>+D25+'ejecucion ingresos AGOSTO 17'!E25</f>
        <v>0</v>
      </c>
      <c r="F25" s="25">
        <f t="shared" si="2"/>
        <v>0</v>
      </c>
      <c r="G25" s="81">
        <v>53509513</v>
      </c>
      <c r="H25" s="81">
        <f>+G25+'ejecucion ingresos AGOSTO 17'!H25</f>
        <v>533026961</v>
      </c>
      <c r="I25" s="22">
        <v>0</v>
      </c>
      <c r="J25" s="25">
        <f t="shared" si="5"/>
        <v>-533026961</v>
      </c>
      <c r="K25" s="26">
        <v>0</v>
      </c>
      <c r="L25" s="27">
        <f t="shared" si="3"/>
        <v>533026961</v>
      </c>
    </row>
    <row r="26" spans="1:12" x14ac:dyDescent="0.25">
      <c r="A26" s="119" t="s">
        <v>25</v>
      </c>
      <c r="B26" s="120"/>
      <c r="C26" s="28">
        <f t="shared" ref="C26:G26" si="8">+C8+C9</f>
        <v>59300000000</v>
      </c>
      <c r="D26" s="29">
        <f>+D8+D9</f>
        <v>0</v>
      </c>
      <c r="E26" s="29">
        <f>+E8+E9</f>
        <v>88123041144</v>
      </c>
      <c r="F26" s="28">
        <f t="shared" si="8"/>
        <v>147423041144</v>
      </c>
      <c r="G26" s="29">
        <f t="shared" si="8"/>
        <v>17006115654</v>
      </c>
      <c r="H26" s="29" t="e">
        <f>+H8+H9</f>
        <v>#REF!</v>
      </c>
      <c r="I26" s="30" t="e">
        <f>+H26/F26</f>
        <v>#REF!</v>
      </c>
      <c r="J26" s="28" t="e">
        <f>+F26-H26</f>
        <v>#REF!</v>
      </c>
      <c r="K26" s="28">
        <f>+K8+K9</f>
        <v>0</v>
      </c>
      <c r="L26" s="28" t="e">
        <f>+L8+L9</f>
        <v>#REF!</v>
      </c>
    </row>
    <row r="27" spans="1:12" x14ac:dyDescent="0.25">
      <c r="H27" s="33"/>
    </row>
    <row r="28" spans="1:12" x14ac:dyDescent="0.25">
      <c r="D28" s="32"/>
      <c r="F28" s="32"/>
      <c r="G28" s="32"/>
      <c r="H28" s="33"/>
      <c r="I28" s="31"/>
      <c r="J28" s="32"/>
      <c r="L28" s="32"/>
    </row>
    <row r="29" spans="1:12" x14ac:dyDescent="0.25">
      <c r="G29" s="32"/>
      <c r="H29" s="33"/>
    </row>
    <row r="30" spans="1:12" x14ac:dyDescent="0.25">
      <c r="D30" s="32"/>
      <c r="E30" s="32"/>
      <c r="G30" s="32"/>
      <c r="H30" s="34"/>
      <c r="J30" s="32"/>
    </row>
    <row r="31" spans="1:12" x14ac:dyDescent="0.25">
      <c r="F31" s="34"/>
      <c r="G31" s="32"/>
      <c r="H31" s="32"/>
    </row>
    <row r="33" spans="1:11" x14ac:dyDescent="0.25">
      <c r="A33" s="55"/>
      <c r="B33" s="121" t="s">
        <v>44</v>
      </c>
      <c r="C33" s="121"/>
      <c r="D33" s="102"/>
      <c r="E33" s="102"/>
      <c r="F33" s="97" t="s">
        <v>54</v>
      </c>
      <c r="G33" s="97"/>
      <c r="H33" s="55"/>
      <c r="I33" s="55"/>
      <c r="J33" s="97" t="s">
        <v>42</v>
      </c>
      <c r="K33" s="55"/>
    </row>
    <row r="34" spans="1:11" x14ac:dyDescent="0.25">
      <c r="B34" s="122" t="s">
        <v>34</v>
      </c>
      <c r="C34" s="122"/>
      <c r="D34" s="103"/>
      <c r="F34" s="98" t="s">
        <v>55</v>
      </c>
      <c r="J34" s="98" t="s">
        <v>37</v>
      </c>
    </row>
    <row r="35" spans="1:11" x14ac:dyDescent="0.25">
      <c r="G35" s="32"/>
    </row>
    <row r="36" spans="1:11" x14ac:dyDescent="0.25">
      <c r="G36" s="32"/>
      <c r="H36" s="32"/>
    </row>
    <row r="37" spans="1:11" x14ac:dyDescent="0.25">
      <c r="F37" s="33"/>
      <c r="G37" s="32"/>
    </row>
    <row r="38" spans="1:11" x14ac:dyDescent="0.25">
      <c r="F38" s="33"/>
      <c r="G38" s="32"/>
    </row>
    <row r="39" spans="1:11" x14ac:dyDescent="0.25">
      <c r="F39" s="33"/>
      <c r="G39" s="32"/>
    </row>
    <row r="40" spans="1:11" x14ac:dyDescent="0.25">
      <c r="G40" s="32"/>
    </row>
    <row r="41" spans="1:11" x14ac:dyDescent="0.25">
      <c r="F41" s="35"/>
    </row>
    <row r="42" spans="1:11" x14ac:dyDescent="0.25">
      <c r="F42" s="35"/>
    </row>
    <row r="43" spans="1:11" x14ac:dyDescent="0.25">
      <c r="F43" s="36"/>
    </row>
    <row r="45" spans="1:11" x14ac:dyDescent="0.25">
      <c r="F45" s="36"/>
    </row>
  </sheetData>
  <mergeCells count="11">
    <mergeCell ref="A26:B26"/>
    <mergeCell ref="B33:C33"/>
    <mergeCell ref="B34:C34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0.74803149606299213" header="0.31496062992125984" footer="0.31496062992125984"/>
  <pageSetup paperSize="5" scale="6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ejecucion ingresos ENERO 17 (5)</vt:lpstr>
      <vt:lpstr>ejecucion ingresos feb 17 (6</vt:lpstr>
      <vt:lpstr>ejecucion ingresos marz 17 </vt:lpstr>
      <vt:lpstr>ejecucion ingresos abril 17  </vt:lpstr>
      <vt:lpstr>ejecucion ingresos MAYO 17 (2</vt:lpstr>
      <vt:lpstr>ejecucion ingresos JUNIO 17  (2</vt:lpstr>
      <vt:lpstr>ejecucion ingresos JULIO 17 (2</vt:lpstr>
      <vt:lpstr>ejecucion ingresos AGOSTO 17</vt:lpstr>
      <vt:lpstr>ejecucion ingresos SEPTIEM 17</vt:lpstr>
      <vt:lpstr>ejecucion ingresos OCTUBRE 2017</vt:lpstr>
      <vt:lpstr>ejecucion ingresos NOV 2017</vt:lpstr>
      <vt:lpstr>ejecucion ingresos DIC 2017 (2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jsuarezp</cp:lastModifiedBy>
  <cp:lastPrinted>2018-02-08T15:20:41Z</cp:lastPrinted>
  <dcterms:created xsi:type="dcterms:W3CDTF">2016-11-16T13:24:50Z</dcterms:created>
  <dcterms:modified xsi:type="dcterms:W3CDTF">2019-01-09T15:50:40Z</dcterms:modified>
</cp:coreProperties>
</file>