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RESUPUESTO 2019\EJECUCIONES MENSUALES\DICIEMBRE\"/>
    </mc:Choice>
  </mc:AlternateContent>
  <bookViews>
    <workbookView xWindow="0" yWindow="0" windowWidth="28800" windowHeight="12300" firstSheet="6" activeTab="11"/>
  </bookViews>
  <sheets>
    <sheet name="ejecucion ingresos ENERO 19" sheetId="5" r:id="rId1"/>
    <sheet name="ejecucion ingresos FEBRER 1 (2" sheetId="40" r:id="rId2"/>
    <sheet name="MARZO 2019" sheetId="41" r:id="rId3"/>
    <sheet name="ABRIL 2019" sheetId="42" r:id="rId4"/>
    <sheet name="MAYO 2019" sheetId="43" r:id="rId5"/>
    <sheet name="JUNIO 2019" sheetId="44" r:id="rId6"/>
    <sheet name="JULIO 2019" sheetId="45" r:id="rId7"/>
    <sheet name="AGOSTO 2019" sheetId="46" r:id="rId8"/>
    <sheet name="SEPTIEMBRE DE 2019" sheetId="47" r:id="rId9"/>
    <sheet name="OCTUBRE DE 2019" sheetId="48" r:id="rId10"/>
    <sheet name="NOVIEMBRE DE 2019" sheetId="49" r:id="rId11"/>
    <sheet name="DICIEMBRE DE 2019" sheetId="50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50" l="1"/>
  <c r="F27" i="50"/>
  <c r="G27" i="50"/>
  <c r="D27" i="50"/>
  <c r="E27" i="50"/>
  <c r="D19" i="50" l="1"/>
  <c r="D11" i="50"/>
  <c r="K27" i="50" l="1"/>
  <c r="E26" i="50"/>
  <c r="F26" i="50" s="1"/>
  <c r="F25" i="50"/>
  <c r="F24" i="50"/>
  <c r="K23" i="50"/>
  <c r="G23" i="50"/>
  <c r="E23" i="50"/>
  <c r="D23" i="50"/>
  <c r="C23" i="50"/>
  <c r="E22" i="50"/>
  <c r="F22" i="50" s="1"/>
  <c r="G21" i="50"/>
  <c r="E21" i="50"/>
  <c r="C21" i="50"/>
  <c r="F21" i="50" s="1"/>
  <c r="E20" i="50"/>
  <c r="F20" i="50" s="1"/>
  <c r="K19" i="50"/>
  <c r="K16" i="50" s="1"/>
  <c r="C19" i="50"/>
  <c r="C16" i="50" s="1"/>
  <c r="E18" i="50"/>
  <c r="F18" i="50" s="1"/>
  <c r="E17" i="50"/>
  <c r="F17" i="50" s="1"/>
  <c r="G16" i="50"/>
  <c r="D16" i="50"/>
  <c r="E15" i="50"/>
  <c r="F15" i="50" s="1"/>
  <c r="F14" i="50"/>
  <c r="E14" i="50"/>
  <c r="E13" i="50"/>
  <c r="F13" i="50" s="1"/>
  <c r="E12" i="50"/>
  <c r="F12" i="50" s="1"/>
  <c r="G11" i="50"/>
  <c r="E11" i="50"/>
  <c r="C11" i="50"/>
  <c r="D10" i="50" l="1"/>
  <c r="D9" i="50" s="1"/>
  <c r="F11" i="50"/>
  <c r="F23" i="50"/>
  <c r="G10" i="50"/>
  <c r="C10" i="50"/>
  <c r="K27" i="49"/>
  <c r="E26" i="49"/>
  <c r="E23" i="49" s="1"/>
  <c r="F23" i="49" s="1"/>
  <c r="F25" i="49"/>
  <c r="F24" i="49"/>
  <c r="K23" i="49"/>
  <c r="G23" i="49"/>
  <c r="D23" i="49"/>
  <c r="C23" i="49"/>
  <c r="F22" i="49"/>
  <c r="E22" i="49"/>
  <c r="G21" i="49"/>
  <c r="E21" i="49"/>
  <c r="C21" i="49"/>
  <c r="E20" i="49"/>
  <c r="F20" i="49" s="1"/>
  <c r="K19" i="49"/>
  <c r="K16" i="49" s="1"/>
  <c r="C19" i="49"/>
  <c r="E18" i="49"/>
  <c r="F18" i="49" s="1"/>
  <c r="E17" i="49"/>
  <c r="F17" i="49" s="1"/>
  <c r="G16" i="49"/>
  <c r="D16" i="49"/>
  <c r="D27" i="49" s="1"/>
  <c r="E15" i="49"/>
  <c r="F15" i="49" s="1"/>
  <c r="E14" i="49"/>
  <c r="F14" i="49" s="1"/>
  <c r="E13" i="49"/>
  <c r="F13" i="49" s="1"/>
  <c r="E12" i="49"/>
  <c r="F12" i="49" s="1"/>
  <c r="G11" i="49"/>
  <c r="F11" i="49"/>
  <c r="E11" i="49"/>
  <c r="C11" i="49"/>
  <c r="F21" i="49" l="1"/>
  <c r="G9" i="50"/>
  <c r="C9" i="50"/>
  <c r="G10" i="49"/>
  <c r="F26" i="49"/>
  <c r="D10" i="49"/>
  <c r="D9" i="49" s="1"/>
  <c r="C16" i="49"/>
  <c r="K27" i="48"/>
  <c r="E26" i="48"/>
  <c r="E23" i="48" s="1"/>
  <c r="F25" i="48"/>
  <c r="F24" i="48"/>
  <c r="K23" i="48"/>
  <c r="G23" i="48"/>
  <c r="D23" i="48"/>
  <c r="C23" i="48"/>
  <c r="F23" i="48" s="1"/>
  <c r="E22" i="48"/>
  <c r="F22" i="48" s="1"/>
  <c r="G21" i="48"/>
  <c r="E21" i="48"/>
  <c r="C21" i="48"/>
  <c r="E20" i="48"/>
  <c r="F20" i="48" s="1"/>
  <c r="K19" i="48"/>
  <c r="K16" i="48" s="1"/>
  <c r="C19" i="48"/>
  <c r="C16" i="48" s="1"/>
  <c r="E18" i="48"/>
  <c r="F18" i="48" s="1"/>
  <c r="E17" i="48"/>
  <c r="F17" i="48" s="1"/>
  <c r="G16" i="48"/>
  <c r="D16" i="48"/>
  <c r="D27" i="48" s="1"/>
  <c r="E15" i="48"/>
  <c r="F15" i="48" s="1"/>
  <c r="E14" i="48"/>
  <c r="F14" i="48" s="1"/>
  <c r="E13" i="48"/>
  <c r="F13" i="48" s="1"/>
  <c r="F12" i="48"/>
  <c r="E12" i="48"/>
  <c r="G11" i="48"/>
  <c r="E11" i="48"/>
  <c r="C11" i="48"/>
  <c r="F21" i="48" l="1"/>
  <c r="F11" i="48"/>
  <c r="C27" i="50"/>
  <c r="G9" i="49"/>
  <c r="C10" i="49"/>
  <c r="G10" i="48"/>
  <c r="C10" i="48"/>
  <c r="F26" i="48"/>
  <c r="D10" i="48"/>
  <c r="D9" i="48" s="1"/>
  <c r="K27" i="47"/>
  <c r="E26" i="47"/>
  <c r="E23" i="47" s="1"/>
  <c r="F23" i="47" s="1"/>
  <c r="F25" i="47"/>
  <c r="F24" i="47"/>
  <c r="K23" i="47"/>
  <c r="G23" i="47"/>
  <c r="D23" i="47"/>
  <c r="C23" i="47"/>
  <c r="E22" i="47"/>
  <c r="F22" i="47" s="1"/>
  <c r="G21" i="47"/>
  <c r="E21" i="47"/>
  <c r="F21" i="47" s="1"/>
  <c r="C21" i="47"/>
  <c r="E20" i="47"/>
  <c r="F20" i="47" s="1"/>
  <c r="K19" i="47"/>
  <c r="C19" i="47"/>
  <c r="C16" i="47" s="1"/>
  <c r="E18" i="47"/>
  <c r="F18" i="47" s="1"/>
  <c r="E17" i="47"/>
  <c r="F17" i="47" s="1"/>
  <c r="K16" i="47"/>
  <c r="G16" i="47"/>
  <c r="D16" i="47"/>
  <c r="D27" i="47" s="1"/>
  <c r="E15" i="47"/>
  <c r="F15" i="47" s="1"/>
  <c r="E14" i="47"/>
  <c r="F14" i="47" s="1"/>
  <c r="E13" i="47"/>
  <c r="F13" i="47" s="1"/>
  <c r="E12" i="47"/>
  <c r="F12" i="47" s="1"/>
  <c r="G11" i="47"/>
  <c r="E11" i="47"/>
  <c r="C11" i="47"/>
  <c r="F11" i="47" s="1"/>
  <c r="D10" i="47"/>
  <c r="D9" i="47" s="1"/>
  <c r="G27" i="49" l="1"/>
  <c r="C9" i="49"/>
  <c r="G9" i="48"/>
  <c r="C9" i="48"/>
  <c r="G10" i="47"/>
  <c r="C10" i="47"/>
  <c r="F26" i="47"/>
  <c r="K27" i="46"/>
  <c r="F26" i="46"/>
  <c r="E26" i="46"/>
  <c r="E23" i="46" s="1"/>
  <c r="F25" i="46"/>
  <c r="F24" i="46"/>
  <c r="K23" i="46"/>
  <c r="G23" i="46"/>
  <c r="D23" i="46"/>
  <c r="C23" i="46"/>
  <c r="E22" i="46"/>
  <c r="F22" i="46" s="1"/>
  <c r="G21" i="46"/>
  <c r="E21" i="46"/>
  <c r="C21" i="46"/>
  <c r="F21" i="46" s="1"/>
  <c r="E20" i="46"/>
  <c r="F20" i="46" s="1"/>
  <c r="K19" i="46"/>
  <c r="K16" i="46" s="1"/>
  <c r="C19" i="46"/>
  <c r="E18" i="46"/>
  <c r="E17" i="46"/>
  <c r="F17" i="46" s="1"/>
  <c r="G16" i="46"/>
  <c r="D16" i="46"/>
  <c r="D27" i="46" s="1"/>
  <c r="E15" i="46"/>
  <c r="F15" i="46" s="1"/>
  <c r="E14" i="46"/>
  <c r="F14" i="46" s="1"/>
  <c r="E13" i="46"/>
  <c r="F13" i="46" s="1"/>
  <c r="E12" i="46"/>
  <c r="F12" i="46" s="1"/>
  <c r="G11" i="46"/>
  <c r="E11" i="46"/>
  <c r="C11" i="46"/>
  <c r="D10" i="46"/>
  <c r="D9" i="46" s="1"/>
  <c r="F23" i="46" l="1"/>
  <c r="C27" i="49"/>
  <c r="G27" i="48"/>
  <c r="C27" i="48"/>
  <c r="G9" i="47"/>
  <c r="C9" i="47"/>
  <c r="G10" i="46"/>
  <c r="C16" i="46"/>
  <c r="F18" i="46"/>
  <c r="F11" i="46"/>
  <c r="C10" i="46" l="1"/>
  <c r="G27" i="47"/>
  <c r="C27" i="47"/>
  <c r="G9" i="46"/>
  <c r="C9" i="46"/>
  <c r="G27" i="46" l="1"/>
  <c r="C27" i="46"/>
  <c r="K27" i="45" l="1"/>
  <c r="E26" i="45"/>
  <c r="E23" i="45" s="1"/>
  <c r="F25" i="45"/>
  <c r="F24" i="45"/>
  <c r="K23" i="45"/>
  <c r="G23" i="45"/>
  <c r="D23" i="45"/>
  <c r="C23" i="45"/>
  <c r="E22" i="45"/>
  <c r="F22" i="45" s="1"/>
  <c r="G21" i="45"/>
  <c r="E21" i="45"/>
  <c r="C21" i="45"/>
  <c r="E20" i="45"/>
  <c r="F20" i="45" s="1"/>
  <c r="K19" i="45"/>
  <c r="K16" i="45" s="1"/>
  <c r="C19" i="45"/>
  <c r="C16" i="45" s="1"/>
  <c r="E18" i="45"/>
  <c r="F18" i="45" s="1"/>
  <c r="E17" i="45"/>
  <c r="F17" i="45" s="1"/>
  <c r="G16" i="45"/>
  <c r="D16" i="45"/>
  <c r="D27" i="45" s="1"/>
  <c r="E15" i="45"/>
  <c r="F15" i="45" s="1"/>
  <c r="E14" i="45"/>
  <c r="F14" i="45" s="1"/>
  <c r="E13" i="45"/>
  <c r="F13" i="45" s="1"/>
  <c r="E12" i="45"/>
  <c r="F12" i="45" s="1"/>
  <c r="G11" i="45"/>
  <c r="E11" i="45"/>
  <c r="C11" i="45"/>
  <c r="F11" i="45" s="1"/>
  <c r="F21" i="45" l="1"/>
  <c r="D10" i="45"/>
  <c r="D9" i="45" s="1"/>
  <c r="G10" i="45"/>
  <c r="F23" i="45"/>
  <c r="F26" i="45"/>
  <c r="C10" i="45"/>
  <c r="G9" i="45" l="1"/>
  <c r="C9" i="45"/>
  <c r="E19" i="44"/>
  <c r="K27" i="44"/>
  <c r="E26" i="44"/>
  <c r="E23" i="44" s="1"/>
  <c r="F25" i="44"/>
  <c r="F24" i="44"/>
  <c r="K23" i="44"/>
  <c r="G23" i="44"/>
  <c r="D23" i="44"/>
  <c r="C23" i="44"/>
  <c r="E22" i="44"/>
  <c r="F22" i="44" s="1"/>
  <c r="G21" i="44"/>
  <c r="E21" i="44"/>
  <c r="C21" i="44"/>
  <c r="F21" i="44" s="1"/>
  <c r="E20" i="44"/>
  <c r="F20" i="44" s="1"/>
  <c r="K19" i="44"/>
  <c r="D16" i="44"/>
  <c r="C19" i="44"/>
  <c r="C16" i="44" s="1"/>
  <c r="E18" i="44"/>
  <c r="F17" i="44"/>
  <c r="E17" i="44"/>
  <c r="K16" i="44"/>
  <c r="G16" i="44"/>
  <c r="E15" i="44"/>
  <c r="F15" i="44" s="1"/>
  <c r="E14" i="44"/>
  <c r="F14" i="44" s="1"/>
  <c r="E13" i="44"/>
  <c r="F13" i="44" s="1"/>
  <c r="E12" i="44"/>
  <c r="F12" i="44" s="1"/>
  <c r="G11" i="44"/>
  <c r="E11" i="44"/>
  <c r="C11" i="44"/>
  <c r="F11" i="44" s="1"/>
  <c r="E8" i="44"/>
  <c r="F8" i="44" s="1"/>
  <c r="F26" i="44" l="1"/>
  <c r="D27" i="44"/>
  <c r="D10" i="44"/>
  <c r="D9" i="44" s="1"/>
  <c r="F19" i="44"/>
  <c r="E19" i="50"/>
  <c r="E19" i="49"/>
  <c r="E19" i="48"/>
  <c r="E19" i="47"/>
  <c r="E19" i="46"/>
  <c r="E19" i="45"/>
  <c r="E8" i="50"/>
  <c r="E8" i="49"/>
  <c r="E8" i="48"/>
  <c r="F8" i="48" s="1"/>
  <c r="E8" i="47"/>
  <c r="E8" i="46"/>
  <c r="E8" i="45"/>
  <c r="F23" i="44"/>
  <c r="G27" i="45"/>
  <c r="C27" i="45"/>
  <c r="E16" i="44"/>
  <c r="F16" i="44" s="1"/>
  <c r="C10" i="44"/>
  <c r="F18" i="44"/>
  <c r="G10" i="44"/>
  <c r="K27" i="43"/>
  <c r="D27" i="43"/>
  <c r="F26" i="43"/>
  <c r="E26" i="43"/>
  <c r="E23" i="43" s="1"/>
  <c r="F25" i="43"/>
  <c r="F24" i="43"/>
  <c r="K23" i="43"/>
  <c r="G23" i="43"/>
  <c r="D23" i="43"/>
  <c r="C23" i="43"/>
  <c r="E22" i="43"/>
  <c r="F22" i="43" s="1"/>
  <c r="G21" i="43"/>
  <c r="F21" i="43"/>
  <c r="E21" i="43"/>
  <c r="C21" i="43"/>
  <c r="E20" i="43"/>
  <c r="F20" i="43" s="1"/>
  <c r="K19" i="43"/>
  <c r="D19" i="43"/>
  <c r="D16" i="43" s="1"/>
  <c r="C19" i="43"/>
  <c r="E18" i="43"/>
  <c r="E17" i="43"/>
  <c r="F17" i="43" s="1"/>
  <c r="K16" i="43"/>
  <c r="G16" i="43"/>
  <c r="G10" i="43" s="1"/>
  <c r="C16" i="43"/>
  <c r="C10" i="43" s="1"/>
  <c r="C9" i="43" s="1"/>
  <c r="E15" i="43"/>
  <c r="F15" i="43" s="1"/>
  <c r="E14" i="43"/>
  <c r="F14" i="43" s="1"/>
  <c r="E13" i="43"/>
  <c r="F13" i="43" s="1"/>
  <c r="E12" i="43"/>
  <c r="F12" i="43" s="1"/>
  <c r="G11" i="43"/>
  <c r="E11" i="43"/>
  <c r="C11" i="43"/>
  <c r="F11" i="43" s="1"/>
  <c r="E10" i="43"/>
  <c r="E9" i="43"/>
  <c r="E8" i="43"/>
  <c r="F8" i="50" l="1"/>
  <c r="E10" i="44"/>
  <c r="E9" i="44" s="1"/>
  <c r="E16" i="45"/>
  <c r="F19" i="45"/>
  <c r="E27" i="44"/>
  <c r="F19" i="46"/>
  <c r="E16" i="46"/>
  <c r="E27" i="46" s="1"/>
  <c r="F8" i="45"/>
  <c r="E16" i="47"/>
  <c r="F19" i="47"/>
  <c r="F8" i="46"/>
  <c r="E16" i="48"/>
  <c r="F19" i="48"/>
  <c r="F8" i="47"/>
  <c r="E27" i="47"/>
  <c r="E16" i="49"/>
  <c r="F19" i="49"/>
  <c r="F23" i="43"/>
  <c r="E27" i="43"/>
  <c r="E16" i="50"/>
  <c r="F19" i="50"/>
  <c r="F8" i="49"/>
  <c r="E27" i="49"/>
  <c r="G9" i="44"/>
  <c r="C9" i="44"/>
  <c r="G9" i="43"/>
  <c r="G27" i="43" s="1"/>
  <c r="C27" i="43"/>
  <c r="F9" i="43"/>
  <c r="F10" i="43"/>
  <c r="F8" i="43"/>
  <c r="E19" i="43"/>
  <c r="F19" i="43" s="1"/>
  <c r="F18" i="43"/>
  <c r="G11" i="42"/>
  <c r="G23" i="42"/>
  <c r="G16" i="42"/>
  <c r="H25" i="42"/>
  <c r="K27" i="42"/>
  <c r="D27" i="42"/>
  <c r="E26" i="42"/>
  <c r="F26" i="42" s="1"/>
  <c r="F25" i="42"/>
  <c r="F24" i="42"/>
  <c r="K23" i="42"/>
  <c r="E23" i="42"/>
  <c r="F23" i="42" s="1"/>
  <c r="D23" i="42"/>
  <c r="C23" i="42"/>
  <c r="E22" i="42"/>
  <c r="F22" i="42" s="1"/>
  <c r="G21" i="42"/>
  <c r="E21" i="42"/>
  <c r="C21" i="42"/>
  <c r="F21" i="42" s="1"/>
  <c r="F20" i="42"/>
  <c r="E20" i="42"/>
  <c r="K19" i="42"/>
  <c r="K16" i="42" s="1"/>
  <c r="E19" i="42"/>
  <c r="F19" i="42" s="1"/>
  <c r="D19" i="42"/>
  <c r="C19" i="42"/>
  <c r="E18" i="42"/>
  <c r="F18" i="42" s="1"/>
  <c r="F17" i="42"/>
  <c r="E17" i="42"/>
  <c r="D16" i="42"/>
  <c r="C16" i="42"/>
  <c r="E15" i="42"/>
  <c r="F15" i="42" s="1"/>
  <c r="E14" i="42"/>
  <c r="F14" i="42" s="1"/>
  <c r="E13" i="42"/>
  <c r="F13" i="42" s="1"/>
  <c r="E12" i="42"/>
  <c r="F12" i="42" s="1"/>
  <c r="E11" i="42"/>
  <c r="C11" i="42"/>
  <c r="E10" i="42"/>
  <c r="E9" i="42"/>
  <c r="E8" i="42"/>
  <c r="E27" i="42" s="1"/>
  <c r="E10" i="50" l="1"/>
  <c r="F16" i="50"/>
  <c r="E27" i="48"/>
  <c r="F16" i="48"/>
  <c r="E10" i="48"/>
  <c r="F16" i="45"/>
  <c r="E10" i="45"/>
  <c r="F9" i="44"/>
  <c r="F27" i="44" s="1"/>
  <c r="L25" i="42"/>
  <c r="H25" i="43"/>
  <c r="E10" i="46"/>
  <c r="F16" i="46"/>
  <c r="F8" i="42"/>
  <c r="C10" i="42"/>
  <c r="E10" i="47"/>
  <c r="F16" i="47"/>
  <c r="E10" i="49"/>
  <c r="F16" i="49"/>
  <c r="E27" i="45"/>
  <c r="F10" i="44"/>
  <c r="C27" i="44"/>
  <c r="G27" i="44"/>
  <c r="F27" i="43"/>
  <c r="E16" i="43"/>
  <c r="F16" i="43" s="1"/>
  <c r="G10" i="42"/>
  <c r="J25" i="42"/>
  <c r="C9" i="42"/>
  <c r="F10" i="42"/>
  <c r="F11" i="42"/>
  <c r="E16" i="42"/>
  <c r="F16" i="42" s="1"/>
  <c r="I20" i="42"/>
  <c r="C19" i="5"/>
  <c r="D19" i="5"/>
  <c r="G19" i="5"/>
  <c r="H19" i="5" s="1"/>
  <c r="K19" i="5"/>
  <c r="E20" i="5"/>
  <c r="F20" i="5" s="1"/>
  <c r="H20" i="5"/>
  <c r="H20" i="42" s="1"/>
  <c r="J20" i="42" s="1"/>
  <c r="H25" i="44" l="1"/>
  <c r="L25" i="43"/>
  <c r="J25" i="43"/>
  <c r="E9" i="50"/>
  <c r="F9" i="50" s="1"/>
  <c r="F10" i="50"/>
  <c r="E9" i="47"/>
  <c r="F9" i="47" s="1"/>
  <c r="F10" i="47"/>
  <c r="E9" i="46"/>
  <c r="F9" i="46" s="1"/>
  <c r="F10" i="46"/>
  <c r="E9" i="49"/>
  <c r="F9" i="49" s="1"/>
  <c r="F10" i="49"/>
  <c r="J20" i="5"/>
  <c r="E9" i="45"/>
  <c r="F9" i="45" s="1"/>
  <c r="F10" i="45"/>
  <c r="H20" i="43"/>
  <c r="L20" i="42"/>
  <c r="E9" i="48"/>
  <c r="F9" i="48" s="1"/>
  <c r="F10" i="48"/>
  <c r="G9" i="42"/>
  <c r="C27" i="42"/>
  <c r="F9" i="42"/>
  <c r="E19" i="5"/>
  <c r="F19" i="5" s="1"/>
  <c r="J19" i="5" s="1"/>
  <c r="L19" i="5"/>
  <c r="I20" i="5"/>
  <c r="L20" i="5"/>
  <c r="G23" i="41"/>
  <c r="G21" i="41"/>
  <c r="G16" i="41"/>
  <c r="K27" i="41"/>
  <c r="D27" i="41"/>
  <c r="E26" i="41"/>
  <c r="E23" i="41" s="1"/>
  <c r="F23" i="41" s="1"/>
  <c r="H25" i="41"/>
  <c r="L25" i="41" s="1"/>
  <c r="F25" i="41"/>
  <c r="F24" i="41"/>
  <c r="K23" i="41"/>
  <c r="D23" i="41"/>
  <c r="C23" i="41"/>
  <c r="E22" i="41"/>
  <c r="F22" i="41" s="1"/>
  <c r="E21" i="41"/>
  <c r="C21" i="41"/>
  <c r="H20" i="41"/>
  <c r="L20" i="41" s="1"/>
  <c r="F20" i="41"/>
  <c r="E20" i="41"/>
  <c r="K19" i="41"/>
  <c r="E19" i="41"/>
  <c r="D19" i="41"/>
  <c r="C19" i="41"/>
  <c r="F19" i="41" s="1"/>
  <c r="E18" i="41"/>
  <c r="F18" i="41" s="1"/>
  <c r="E17" i="41"/>
  <c r="F17" i="41" s="1"/>
  <c r="K16" i="41"/>
  <c r="E16" i="41"/>
  <c r="D16" i="41"/>
  <c r="E15" i="41"/>
  <c r="F15" i="41" s="1"/>
  <c r="F14" i="41"/>
  <c r="E14" i="41"/>
  <c r="E13" i="41"/>
  <c r="F13" i="41" s="1"/>
  <c r="E12" i="41"/>
  <c r="F12" i="41" s="1"/>
  <c r="G11" i="41"/>
  <c r="G10" i="41" s="1"/>
  <c r="E11" i="41"/>
  <c r="C11" i="41"/>
  <c r="F11" i="41" s="1"/>
  <c r="E10" i="41"/>
  <c r="E9" i="41"/>
  <c r="E8" i="41"/>
  <c r="F8" i="41" s="1"/>
  <c r="F27" i="45" l="1"/>
  <c r="F27" i="47"/>
  <c r="F27" i="49"/>
  <c r="H25" i="45"/>
  <c r="L25" i="44"/>
  <c r="J25" i="44"/>
  <c r="H20" i="44"/>
  <c r="L20" i="43"/>
  <c r="I20" i="43"/>
  <c r="J20" i="43"/>
  <c r="F27" i="48"/>
  <c r="F27" i="46"/>
  <c r="F21" i="41"/>
  <c r="G27" i="42"/>
  <c r="F27" i="42"/>
  <c r="I19" i="5"/>
  <c r="J25" i="41"/>
  <c r="J20" i="41"/>
  <c r="G9" i="41"/>
  <c r="E27" i="41"/>
  <c r="F26" i="41"/>
  <c r="C16" i="41"/>
  <c r="F16" i="41" s="1"/>
  <c r="I20" i="41"/>
  <c r="H25" i="46" l="1"/>
  <c r="L25" i="45"/>
  <c r="J25" i="45"/>
  <c r="H20" i="45"/>
  <c r="I20" i="44"/>
  <c r="L20" i="44"/>
  <c r="J20" i="44"/>
  <c r="G27" i="41"/>
  <c r="C10" i="41"/>
  <c r="K27" i="40"/>
  <c r="D27" i="40"/>
  <c r="E26" i="40"/>
  <c r="F26" i="40" s="1"/>
  <c r="H25" i="40"/>
  <c r="L25" i="40" s="1"/>
  <c r="F25" i="40"/>
  <c r="F24" i="40"/>
  <c r="K23" i="40"/>
  <c r="G23" i="40"/>
  <c r="D23" i="40"/>
  <c r="C23" i="40"/>
  <c r="E22" i="40"/>
  <c r="F22" i="40" s="1"/>
  <c r="G21" i="40"/>
  <c r="E21" i="40"/>
  <c r="C21" i="40"/>
  <c r="F21" i="40" s="1"/>
  <c r="H20" i="40"/>
  <c r="L20" i="40" s="1"/>
  <c r="E20" i="40"/>
  <c r="F20" i="40" s="1"/>
  <c r="K19" i="40"/>
  <c r="K16" i="40" s="1"/>
  <c r="D19" i="40"/>
  <c r="C19" i="40"/>
  <c r="F18" i="40"/>
  <c r="E18" i="40"/>
  <c r="E17" i="40"/>
  <c r="F17" i="40" s="1"/>
  <c r="G16" i="40"/>
  <c r="D16" i="40"/>
  <c r="E15" i="40"/>
  <c r="F15" i="40" s="1"/>
  <c r="E14" i="40"/>
  <c r="F14" i="40" s="1"/>
  <c r="E13" i="40"/>
  <c r="F13" i="40" s="1"/>
  <c r="E12" i="40"/>
  <c r="F12" i="40" s="1"/>
  <c r="G11" i="40"/>
  <c r="G10" i="40" s="1"/>
  <c r="E11" i="40"/>
  <c r="C11" i="40"/>
  <c r="E10" i="40"/>
  <c r="E9" i="40"/>
  <c r="E8" i="40"/>
  <c r="F8" i="40" s="1"/>
  <c r="H20" i="46" l="1"/>
  <c r="L20" i="45"/>
  <c r="I20" i="45"/>
  <c r="J20" i="45"/>
  <c r="H25" i="47"/>
  <c r="L25" i="46"/>
  <c r="J25" i="46"/>
  <c r="F11" i="40"/>
  <c r="J25" i="40"/>
  <c r="F10" i="41"/>
  <c r="C9" i="41"/>
  <c r="J20" i="40"/>
  <c r="I20" i="40"/>
  <c r="E27" i="40"/>
  <c r="G9" i="40"/>
  <c r="G27" i="40" s="1"/>
  <c r="E23" i="40"/>
  <c r="F23" i="40" s="1"/>
  <c r="E19" i="40"/>
  <c r="E16" i="40" s="1"/>
  <c r="C16" i="40"/>
  <c r="H25" i="48" l="1"/>
  <c r="L25" i="47"/>
  <c r="J25" i="47"/>
  <c r="H20" i="47"/>
  <c r="L20" i="46"/>
  <c r="J20" i="46"/>
  <c r="I20" i="46"/>
  <c r="F9" i="41"/>
  <c r="C27" i="41"/>
  <c r="C10" i="40"/>
  <c r="F16" i="40"/>
  <c r="F19" i="40"/>
  <c r="D27" i="5"/>
  <c r="F24" i="5"/>
  <c r="F25" i="5"/>
  <c r="H20" i="48" l="1"/>
  <c r="L20" i="47"/>
  <c r="I20" i="47"/>
  <c r="J20" i="47"/>
  <c r="J25" i="48"/>
  <c r="H25" i="49"/>
  <c r="L25" i="48"/>
  <c r="F27" i="41"/>
  <c r="C9" i="40"/>
  <c r="F10" i="40"/>
  <c r="L20" i="48" l="1"/>
  <c r="H20" i="49"/>
  <c r="I20" i="48"/>
  <c r="J20" i="48"/>
  <c r="H25" i="50"/>
  <c r="L25" i="49"/>
  <c r="J25" i="49"/>
  <c r="C27" i="40"/>
  <c r="F9" i="40"/>
  <c r="L25" i="50" l="1"/>
  <c r="J25" i="50"/>
  <c r="H20" i="50"/>
  <c r="L20" i="49"/>
  <c r="I20" i="49"/>
  <c r="J20" i="49"/>
  <c r="F27" i="40"/>
  <c r="L20" i="50" l="1"/>
  <c r="J20" i="50"/>
  <c r="I20" i="50"/>
  <c r="J25" i="5"/>
  <c r="L25" i="5"/>
  <c r="C23" i="5" l="1"/>
  <c r="H18" i="5" l="1"/>
  <c r="H18" i="42" s="1"/>
  <c r="L18" i="42" l="1"/>
  <c r="H18" i="43"/>
  <c r="J18" i="42"/>
  <c r="H18" i="41"/>
  <c r="H18" i="40"/>
  <c r="H12" i="5"/>
  <c r="H12" i="40" s="1"/>
  <c r="H12" i="42" s="1"/>
  <c r="H13" i="5"/>
  <c r="H13" i="40" s="1"/>
  <c r="H14" i="5"/>
  <c r="H15" i="5"/>
  <c r="H17" i="5"/>
  <c r="H17" i="42" s="1"/>
  <c r="H22" i="5"/>
  <c r="H24" i="5"/>
  <c r="H24" i="40" s="1"/>
  <c r="H8" i="5"/>
  <c r="H8" i="40" s="1"/>
  <c r="H8" i="42" s="1"/>
  <c r="H26" i="5"/>
  <c r="H26" i="40" s="1"/>
  <c r="H15" i="43" l="1"/>
  <c r="H15" i="42"/>
  <c r="H8" i="46"/>
  <c r="H8" i="45"/>
  <c r="H8" i="44"/>
  <c r="H8" i="43"/>
  <c r="I8" i="42"/>
  <c r="L8" i="42"/>
  <c r="J8" i="42"/>
  <c r="H14" i="43"/>
  <c r="H14" i="42"/>
  <c r="L17" i="42"/>
  <c r="H17" i="43"/>
  <c r="J17" i="42"/>
  <c r="I17" i="42"/>
  <c r="H12" i="43"/>
  <c r="J12" i="42"/>
  <c r="L12" i="42"/>
  <c r="I12" i="42"/>
  <c r="H18" i="44"/>
  <c r="L18" i="43"/>
  <c r="J18" i="43"/>
  <c r="H14" i="41"/>
  <c r="H14" i="40"/>
  <c r="H13" i="41"/>
  <c r="H13" i="42" s="1"/>
  <c r="I13" i="40"/>
  <c r="L13" i="40"/>
  <c r="J13" i="40"/>
  <c r="L12" i="40"/>
  <c r="H12" i="41"/>
  <c r="I12" i="40"/>
  <c r="J12" i="40"/>
  <c r="H17" i="41"/>
  <c r="H17" i="40"/>
  <c r="H8" i="41"/>
  <c r="I8" i="40"/>
  <c r="J8" i="40"/>
  <c r="L8" i="40"/>
  <c r="L18" i="40"/>
  <c r="J18" i="40"/>
  <c r="H22" i="40"/>
  <c r="H15" i="41"/>
  <c r="H15" i="40"/>
  <c r="L26" i="40"/>
  <c r="H26" i="41"/>
  <c r="H26" i="42" s="1"/>
  <c r="I26" i="40"/>
  <c r="J26" i="40"/>
  <c r="L24" i="40"/>
  <c r="H24" i="41"/>
  <c r="H24" i="42" s="1"/>
  <c r="I24" i="40"/>
  <c r="J24" i="40"/>
  <c r="L18" i="41"/>
  <c r="J18" i="41"/>
  <c r="K27" i="5"/>
  <c r="E26" i="5"/>
  <c r="F26" i="5" s="1"/>
  <c r="K23" i="5"/>
  <c r="D23" i="5"/>
  <c r="E22" i="5"/>
  <c r="G21" i="5"/>
  <c r="H21" i="5" s="1"/>
  <c r="E21" i="5"/>
  <c r="C21" i="5"/>
  <c r="K16" i="5"/>
  <c r="E18" i="5"/>
  <c r="F18" i="5" s="1"/>
  <c r="E17" i="5"/>
  <c r="D16" i="5"/>
  <c r="E15" i="5"/>
  <c r="E14" i="5"/>
  <c r="E13" i="5"/>
  <c r="E12" i="5"/>
  <c r="G11" i="5"/>
  <c r="H11" i="5" s="1"/>
  <c r="H11" i="40" s="1"/>
  <c r="E11" i="5"/>
  <c r="C11" i="5"/>
  <c r="E10" i="5"/>
  <c r="E9" i="5"/>
  <c r="E8" i="5"/>
  <c r="L14" i="42" l="1"/>
  <c r="I14" i="42"/>
  <c r="J14" i="42"/>
  <c r="L14" i="43"/>
  <c r="H14" i="44"/>
  <c r="J14" i="43"/>
  <c r="I14" i="43"/>
  <c r="L24" i="42"/>
  <c r="H24" i="43"/>
  <c r="I24" i="42"/>
  <c r="J24" i="42"/>
  <c r="H18" i="45"/>
  <c r="L18" i="44"/>
  <c r="J18" i="44"/>
  <c r="L8" i="43"/>
  <c r="I8" i="43"/>
  <c r="J8" i="43"/>
  <c r="L12" i="43"/>
  <c r="H12" i="44"/>
  <c r="I12" i="43"/>
  <c r="J12" i="43"/>
  <c r="L8" i="44"/>
  <c r="J8" i="44"/>
  <c r="I8" i="44"/>
  <c r="L8" i="45"/>
  <c r="I8" i="45"/>
  <c r="J8" i="45"/>
  <c r="L26" i="42"/>
  <c r="H26" i="43"/>
  <c r="J26" i="42"/>
  <c r="I26" i="42"/>
  <c r="H8" i="50"/>
  <c r="H8" i="49"/>
  <c r="H8" i="48"/>
  <c r="H8" i="47"/>
  <c r="L8" i="46"/>
  <c r="J8" i="46"/>
  <c r="I8" i="46"/>
  <c r="L13" i="42"/>
  <c r="H13" i="43"/>
  <c r="I13" i="42"/>
  <c r="J13" i="42"/>
  <c r="L17" i="43"/>
  <c r="H17" i="44"/>
  <c r="J17" i="43"/>
  <c r="I17" i="43"/>
  <c r="L15" i="42"/>
  <c r="I15" i="42"/>
  <c r="J15" i="42"/>
  <c r="H15" i="44"/>
  <c r="L15" i="43"/>
  <c r="I15" i="43"/>
  <c r="J15" i="43"/>
  <c r="L12" i="41"/>
  <c r="I12" i="41"/>
  <c r="J12" i="41"/>
  <c r="L15" i="41"/>
  <c r="I15" i="41"/>
  <c r="J15" i="41"/>
  <c r="L15" i="40"/>
  <c r="J15" i="40"/>
  <c r="I15" i="40"/>
  <c r="H11" i="41"/>
  <c r="H11" i="42" s="1"/>
  <c r="I11" i="40"/>
  <c r="L11" i="40"/>
  <c r="J11" i="40"/>
  <c r="L24" i="41"/>
  <c r="I24" i="41"/>
  <c r="J24" i="41"/>
  <c r="H22" i="41"/>
  <c r="H22" i="42" s="1"/>
  <c r="I22" i="40"/>
  <c r="L22" i="40"/>
  <c r="J22" i="40"/>
  <c r="L8" i="41"/>
  <c r="I8" i="41"/>
  <c r="J8" i="41"/>
  <c r="H21" i="40"/>
  <c r="L17" i="40"/>
  <c r="I17" i="40"/>
  <c r="J17" i="40"/>
  <c r="L17" i="41"/>
  <c r="I17" i="41"/>
  <c r="J17" i="41"/>
  <c r="L13" i="41"/>
  <c r="J13" i="41"/>
  <c r="I13" i="41"/>
  <c r="I14" i="40"/>
  <c r="L14" i="40"/>
  <c r="J14" i="40"/>
  <c r="F21" i="5"/>
  <c r="I21" i="5" s="1"/>
  <c r="L26" i="41"/>
  <c r="I26" i="41"/>
  <c r="J26" i="41"/>
  <c r="L14" i="41"/>
  <c r="J14" i="41"/>
  <c r="I14" i="41"/>
  <c r="E27" i="5"/>
  <c r="F8" i="5"/>
  <c r="F13" i="5"/>
  <c r="I13" i="5" s="1"/>
  <c r="F15" i="5"/>
  <c r="I15" i="5" s="1"/>
  <c r="F11" i="5"/>
  <c r="F17" i="5"/>
  <c r="I17" i="5" s="1"/>
  <c r="F14" i="5"/>
  <c r="I14" i="5" s="1"/>
  <c r="F22" i="5"/>
  <c r="I22" i="5" s="1"/>
  <c r="F12" i="5"/>
  <c r="I12" i="5" s="1"/>
  <c r="C16" i="5"/>
  <c r="E23" i="5"/>
  <c r="F23" i="5" s="1"/>
  <c r="G16" i="5"/>
  <c r="H16" i="5" s="1"/>
  <c r="H16" i="40" s="1"/>
  <c r="G23" i="5"/>
  <c r="H23" i="5" s="1"/>
  <c r="H23" i="40" s="1"/>
  <c r="I8" i="48" l="1"/>
  <c r="L8" i="48"/>
  <c r="J8" i="48"/>
  <c r="H18" i="46"/>
  <c r="L18" i="45"/>
  <c r="J18" i="45"/>
  <c r="I8" i="49"/>
  <c r="L8" i="49"/>
  <c r="J8" i="49"/>
  <c r="H17" i="45"/>
  <c r="L17" i="44"/>
  <c r="I17" i="44"/>
  <c r="J17" i="44"/>
  <c r="L24" i="43"/>
  <c r="H24" i="44"/>
  <c r="I24" i="43"/>
  <c r="J24" i="43"/>
  <c r="H12" i="45"/>
  <c r="L12" i="44"/>
  <c r="J12" i="44"/>
  <c r="I12" i="44"/>
  <c r="L26" i="43"/>
  <c r="H26" i="44"/>
  <c r="J26" i="43"/>
  <c r="I26" i="43"/>
  <c r="L11" i="42"/>
  <c r="H11" i="43"/>
  <c r="I11" i="42"/>
  <c r="J11" i="42"/>
  <c r="H15" i="45"/>
  <c r="I15" i="44"/>
  <c r="L15" i="44"/>
  <c r="J15" i="44"/>
  <c r="L14" i="44"/>
  <c r="H14" i="45"/>
  <c r="I14" i="44"/>
  <c r="J14" i="44"/>
  <c r="L13" i="43"/>
  <c r="H13" i="44"/>
  <c r="I13" i="43"/>
  <c r="J13" i="43"/>
  <c r="L8" i="50"/>
  <c r="I8" i="50"/>
  <c r="J8" i="50"/>
  <c r="L22" i="42"/>
  <c r="H22" i="43"/>
  <c r="J22" i="42"/>
  <c r="I22" i="42"/>
  <c r="L8" i="47"/>
  <c r="I8" i="47"/>
  <c r="J8" i="47"/>
  <c r="L23" i="40"/>
  <c r="I23" i="40"/>
  <c r="H23" i="41"/>
  <c r="H23" i="42" s="1"/>
  <c r="J23" i="40"/>
  <c r="E16" i="5"/>
  <c r="F16" i="5" s="1"/>
  <c r="I16" i="5" s="1"/>
  <c r="H16" i="41"/>
  <c r="H16" i="42" s="1"/>
  <c r="I16" i="40"/>
  <c r="L16" i="40"/>
  <c r="J16" i="40"/>
  <c r="L11" i="41"/>
  <c r="J11" i="41"/>
  <c r="I11" i="41"/>
  <c r="H19" i="40"/>
  <c r="H21" i="41"/>
  <c r="H21" i="42" s="1"/>
  <c r="I21" i="40"/>
  <c r="L21" i="40"/>
  <c r="J21" i="40"/>
  <c r="L22" i="41"/>
  <c r="J22" i="41"/>
  <c r="I22" i="41"/>
  <c r="C10" i="5"/>
  <c r="F10" i="5" s="1"/>
  <c r="L26" i="5"/>
  <c r="J26" i="5"/>
  <c r="G10" i="5"/>
  <c r="H10" i="5" s="1"/>
  <c r="H10" i="40" s="1"/>
  <c r="L23" i="42" l="1"/>
  <c r="H23" i="43"/>
  <c r="J23" i="42"/>
  <c r="I23" i="42"/>
  <c r="H17" i="46"/>
  <c r="L17" i="45"/>
  <c r="J17" i="45"/>
  <c r="I17" i="45"/>
  <c r="H12" i="46"/>
  <c r="L12" i="45"/>
  <c r="J12" i="45"/>
  <c r="I12" i="45"/>
  <c r="L24" i="44"/>
  <c r="H24" i="45"/>
  <c r="J24" i="44"/>
  <c r="I24" i="44"/>
  <c r="L18" i="46"/>
  <c r="H18" i="47"/>
  <c r="J18" i="46"/>
  <c r="H11" i="44"/>
  <c r="J11" i="43"/>
  <c r="L11" i="43"/>
  <c r="I11" i="43"/>
  <c r="H15" i="46"/>
  <c r="L15" i="45"/>
  <c r="J15" i="45"/>
  <c r="I15" i="45"/>
  <c r="L21" i="42"/>
  <c r="H21" i="43"/>
  <c r="J21" i="42"/>
  <c r="I21" i="42"/>
  <c r="H13" i="45"/>
  <c r="L13" i="44"/>
  <c r="I13" i="44"/>
  <c r="J13" i="44"/>
  <c r="H16" i="43"/>
  <c r="J16" i="42"/>
  <c r="I16" i="42"/>
  <c r="L16" i="42"/>
  <c r="L22" i="43"/>
  <c r="H22" i="44"/>
  <c r="I22" i="43"/>
  <c r="J22" i="43"/>
  <c r="H14" i="46"/>
  <c r="L14" i="45"/>
  <c r="J14" i="45"/>
  <c r="I14" i="45"/>
  <c r="L26" i="44"/>
  <c r="H26" i="45"/>
  <c r="I26" i="44"/>
  <c r="J26" i="44"/>
  <c r="C9" i="5"/>
  <c r="F9" i="5" s="1"/>
  <c r="F27" i="5" s="1"/>
  <c r="L16" i="41"/>
  <c r="I16" i="41"/>
  <c r="J16" i="41"/>
  <c r="H10" i="41"/>
  <c r="H10" i="42" s="1"/>
  <c r="I10" i="40"/>
  <c r="L10" i="40"/>
  <c r="J10" i="40"/>
  <c r="L19" i="40"/>
  <c r="H19" i="41"/>
  <c r="H19" i="42" s="1"/>
  <c r="I19" i="40"/>
  <c r="J19" i="40"/>
  <c r="L23" i="41"/>
  <c r="I23" i="41"/>
  <c r="J23" i="41"/>
  <c r="J21" i="41"/>
  <c r="I21" i="41"/>
  <c r="L21" i="41"/>
  <c r="J24" i="5"/>
  <c r="L24" i="5"/>
  <c r="G9" i="5"/>
  <c r="H9" i="5" s="1"/>
  <c r="H9" i="40" s="1"/>
  <c r="H14" i="47" l="1"/>
  <c r="I14" i="46"/>
  <c r="J14" i="46"/>
  <c r="L14" i="46"/>
  <c r="H18" i="48"/>
  <c r="L18" i="47"/>
  <c r="J18" i="47"/>
  <c r="L13" i="45"/>
  <c r="H13" i="46"/>
  <c r="J13" i="45"/>
  <c r="I13" i="45"/>
  <c r="I21" i="43"/>
  <c r="H21" i="44"/>
  <c r="J21" i="43"/>
  <c r="L21" i="43"/>
  <c r="H17" i="47"/>
  <c r="L17" i="46"/>
  <c r="J17" i="46"/>
  <c r="I17" i="46"/>
  <c r="H16" i="44"/>
  <c r="L16" i="43"/>
  <c r="J16" i="43"/>
  <c r="I16" i="43"/>
  <c r="L12" i="46"/>
  <c r="H12" i="47"/>
  <c r="I12" i="46"/>
  <c r="J12" i="46"/>
  <c r="H11" i="45"/>
  <c r="I11" i="44"/>
  <c r="L11" i="44"/>
  <c r="J11" i="44"/>
  <c r="L24" i="45"/>
  <c r="H24" i="46"/>
  <c r="I24" i="45"/>
  <c r="J24" i="45"/>
  <c r="I23" i="43"/>
  <c r="H23" i="44"/>
  <c r="J23" i="43"/>
  <c r="L23" i="43"/>
  <c r="H15" i="47"/>
  <c r="L15" i="46"/>
  <c r="J15" i="46"/>
  <c r="I15" i="46"/>
  <c r="H10" i="43"/>
  <c r="J10" i="42"/>
  <c r="I10" i="42"/>
  <c r="L10" i="42"/>
  <c r="H22" i="45"/>
  <c r="L22" i="44"/>
  <c r="I22" i="44"/>
  <c r="J22" i="44"/>
  <c r="I19" i="42"/>
  <c r="H19" i="43"/>
  <c r="J19" i="42"/>
  <c r="L19" i="42"/>
  <c r="L26" i="45"/>
  <c r="H26" i="46"/>
  <c r="I26" i="45"/>
  <c r="J26" i="45"/>
  <c r="C27" i="5"/>
  <c r="L10" i="41"/>
  <c r="J10" i="41"/>
  <c r="I10" i="41"/>
  <c r="I9" i="40"/>
  <c r="H9" i="41"/>
  <c r="H9" i="42" s="1"/>
  <c r="L9" i="40"/>
  <c r="L27" i="40" s="1"/>
  <c r="J9" i="40"/>
  <c r="H27" i="40"/>
  <c r="L19" i="41"/>
  <c r="J19" i="41"/>
  <c r="I19" i="41"/>
  <c r="G27" i="5"/>
  <c r="H13" i="47" l="1"/>
  <c r="J13" i="46"/>
  <c r="L13" i="46"/>
  <c r="I13" i="46"/>
  <c r="H18" i="49"/>
  <c r="L18" i="48"/>
  <c r="J18" i="48"/>
  <c r="H22" i="46"/>
  <c r="L22" i="45"/>
  <c r="J22" i="45"/>
  <c r="I22" i="45"/>
  <c r="H26" i="47"/>
  <c r="I26" i="46"/>
  <c r="J26" i="46"/>
  <c r="L26" i="46"/>
  <c r="H10" i="44"/>
  <c r="J10" i="43"/>
  <c r="L10" i="43"/>
  <c r="I10" i="43"/>
  <c r="L19" i="43"/>
  <c r="H19" i="44"/>
  <c r="I19" i="43"/>
  <c r="J19" i="43"/>
  <c r="H15" i="48"/>
  <c r="J15" i="47"/>
  <c r="L15" i="47"/>
  <c r="I15" i="47"/>
  <c r="H11" i="46"/>
  <c r="I11" i="45"/>
  <c r="L11" i="45"/>
  <c r="J11" i="45"/>
  <c r="H17" i="48"/>
  <c r="I17" i="47"/>
  <c r="J17" i="47"/>
  <c r="L17" i="47"/>
  <c r="I24" i="46"/>
  <c r="H24" i="47"/>
  <c r="L24" i="46"/>
  <c r="J24" i="46"/>
  <c r="H16" i="45"/>
  <c r="L16" i="44"/>
  <c r="I16" i="44"/>
  <c r="J16" i="44"/>
  <c r="J9" i="42"/>
  <c r="H9" i="43"/>
  <c r="I9" i="42"/>
  <c r="L9" i="42"/>
  <c r="L27" i="42" s="1"/>
  <c r="H27" i="42"/>
  <c r="H23" i="45"/>
  <c r="L23" i="44"/>
  <c r="I23" i="44"/>
  <c r="J23" i="44"/>
  <c r="L12" i="47"/>
  <c r="H12" i="48"/>
  <c r="I12" i="47"/>
  <c r="J12" i="47"/>
  <c r="H21" i="45"/>
  <c r="J21" i="44"/>
  <c r="L21" i="44"/>
  <c r="I21" i="44"/>
  <c r="H14" i="48"/>
  <c r="L14" i="47"/>
  <c r="I14" i="47"/>
  <c r="J14" i="47"/>
  <c r="H27" i="41"/>
  <c r="L9" i="41"/>
  <c r="L27" i="41" s="1"/>
  <c r="J9" i="41"/>
  <c r="I9" i="41"/>
  <c r="I27" i="40"/>
  <c r="J27" i="40"/>
  <c r="L22" i="5"/>
  <c r="J22" i="5"/>
  <c r="L8" i="5"/>
  <c r="J8" i="5"/>
  <c r="I8" i="5"/>
  <c r="L11" i="5"/>
  <c r="J11" i="5"/>
  <c r="I11" i="5"/>
  <c r="J23" i="5"/>
  <c r="L23" i="5"/>
  <c r="L12" i="5"/>
  <c r="J12" i="5"/>
  <c r="L15" i="5"/>
  <c r="J15" i="5"/>
  <c r="L17" i="5"/>
  <c r="J17" i="5"/>
  <c r="L18" i="5"/>
  <c r="J18" i="5"/>
  <c r="H9" i="44" l="1"/>
  <c r="H9" i="45" s="1"/>
  <c r="J9" i="43"/>
  <c r="L9" i="43"/>
  <c r="L27" i="43" s="1"/>
  <c r="I9" i="43"/>
  <c r="H27" i="43"/>
  <c r="H19" i="45"/>
  <c r="L19" i="44"/>
  <c r="J19" i="44"/>
  <c r="I19" i="44"/>
  <c r="J27" i="42"/>
  <c r="I27" i="42"/>
  <c r="H22" i="47"/>
  <c r="L22" i="46"/>
  <c r="I22" i="46"/>
  <c r="J22" i="46"/>
  <c r="L26" i="47"/>
  <c r="H26" i="48"/>
  <c r="I26" i="47"/>
  <c r="J26" i="47"/>
  <c r="H21" i="46"/>
  <c r="L21" i="45"/>
  <c r="I21" i="45"/>
  <c r="J21" i="45"/>
  <c r="H18" i="50"/>
  <c r="L18" i="49"/>
  <c r="J18" i="49"/>
  <c r="H10" i="45"/>
  <c r="L10" i="44"/>
  <c r="I10" i="44"/>
  <c r="J10" i="44"/>
  <c r="I12" i="48"/>
  <c r="H12" i="49"/>
  <c r="J12" i="48"/>
  <c r="L12" i="48"/>
  <c r="H11" i="47"/>
  <c r="L11" i="46"/>
  <c r="I11" i="46"/>
  <c r="J11" i="46"/>
  <c r="H15" i="49"/>
  <c r="L15" i="48"/>
  <c r="I15" i="48"/>
  <c r="J15" i="48"/>
  <c r="L17" i="48"/>
  <c r="H17" i="49"/>
  <c r="I17" i="48"/>
  <c r="J17" i="48"/>
  <c r="H16" i="46"/>
  <c r="L16" i="45"/>
  <c r="I16" i="45"/>
  <c r="J16" i="45"/>
  <c r="H14" i="49"/>
  <c r="L14" i="48"/>
  <c r="J14" i="48"/>
  <c r="I14" i="48"/>
  <c r="H23" i="46"/>
  <c r="I23" i="45"/>
  <c r="L23" i="45"/>
  <c r="J23" i="45"/>
  <c r="I24" i="47"/>
  <c r="H24" i="48"/>
  <c r="J24" i="47"/>
  <c r="L24" i="47"/>
  <c r="L13" i="47"/>
  <c r="H13" i="48"/>
  <c r="I13" i="47"/>
  <c r="J13" i="47"/>
  <c r="J27" i="41"/>
  <c r="I27" i="41"/>
  <c r="L13" i="5"/>
  <c r="J13" i="5"/>
  <c r="J14" i="5"/>
  <c r="L14" i="5"/>
  <c r="L21" i="5"/>
  <c r="J21" i="5"/>
  <c r="L24" i="48" l="1"/>
  <c r="H24" i="49"/>
  <c r="J24" i="48"/>
  <c r="I24" i="48"/>
  <c r="H17" i="50"/>
  <c r="L17" i="49"/>
  <c r="I17" i="49"/>
  <c r="J17" i="49"/>
  <c r="L22" i="47"/>
  <c r="H22" i="48"/>
  <c r="I22" i="47"/>
  <c r="J22" i="47"/>
  <c r="L19" i="45"/>
  <c r="H19" i="46"/>
  <c r="I19" i="45"/>
  <c r="J19" i="45"/>
  <c r="L18" i="50"/>
  <c r="J18" i="50"/>
  <c r="H16" i="47"/>
  <c r="L16" i="46"/>
  <c r="I16" i="46"/>
  <c r="J16" i="46"/>
  <c r="L26" i="48"/>
  <c r="H26" i="49"/>
  <c r="J26" i="48"/>
  <c r="I26" i="48"/>
  <c r="J27" i="43"/>
  <c r="I27" i="43"/>
  <c r="I11" i="47"/>
  <c r="H11" i="48"/>
  <c r="J11" i="47"/>
  <c r="L11" i="47"/>
  <c r="J12" i="49"/>
  <c r="H12" i="50"/>
  <c r="I12" i="49"/>
  <c r="L12" i="49"/>
  <c r="L15" i="49"/>
  <c r="H15" i="50"/>
  <c r="I15" i="49"/>
  <c r="J15" i="49"/>
  <c r="H10" i="46"/>
  <c r="L10" i="45"/>
  <c r="I10" i="45"/>
  <c r="J10" i="45"/>
  <c r="H21" i="47"/>
  <c r="L21" i="46"/>
  <c r="J21" i="46"/>
  <c r="I21" i="46"/>
  <c r="L13" i="48"/>
  <c r="H13" i="49"/>
  <c r="J13" i="48"/>
  <c r="I13" i="48"/>
  <c r="H23" i="47"/>
  <c r="I23" i="46"/>
  <c r="L23" i="46"/>
  <c r="J23" i="46"/>
  <c r="H14" i="50"/>
  <c r="L14" i="49"/>
  <c r="J14" i="49"/>
  <c r="I14" i="49"/>
  <c r="H9" i="46"/>
  <c r="L9" i="45"/>
  <c r="L27" i="45" s="1"/>
  <c r="I9" i="45"/>
  <c r="J9" i="45"/>
  <c r="H27" i="45"/>
  <c r="J16" i="5"/>
  <c r="L16" i="5"/>
  <c r="L22" i="48" l="1"/>
  <c r="H22" i="49"/>
  <c r="I22" i="48"/>
  <c r="J22" i="48"/>
  <c r="H21" i="48"/>
  <c r="I21" i="47"/>
  <c r="J21" i="47"/>
  <c r="L21" i="47"/>
  <c r="H9" i="47"/>
  <c r="L9" i="46"/>
  <c r="L27" i="46" s="1"/>
  <c r="I9" i="46"/>
  <c r="J9" i="46"/>
  <c r="H27" i="46"/>
  <c r="L11" i="48"/>
  <c r="H11" i="49"/>
  <c r="J11" i="48"/>
  <c r="I11" i="48"/>
  <c r="H16" i="48"/>
  <c r="I16" i="47"/>
  <c r="L16" i="47"/>
  <c r="J16" i="47"/>
  <c r="L17" i="50"/>
  <c r="J17" i="50"/>
  <c r="I17" i="50"/>
  <c r="H26" i="50"/>
  <c r="L26" i="49"/>
  <c r="I26" i="49"/>
  <c r="J26" i="49"/>
  <c r="I27" i="45"/>
  <c r="J27" i="45"/>
  <c r="I14" i="50"/>
  <c r="J14" i="50"/>
  <c r="L14" i="50"/>
  <c r="H23" i="48"/>
  <c r="J23" i="47"/>
  <c r="L23" i="47"/>
  <c r="I23" i="47"/>
  <c r="L12" i="50"/>
  <c r="J12" i="50"/>
  <c r="I12" i="50"/>
  <c r="L10" i="46"/>
  <c r="H10" i="47"/>
  <c r="I10" i="46"/>
  <c r="J10" i="46"/>
  <c r="L13" i="49"/>
  <c r="H13" i="50"/>
  <c r="J13" i="49"/>
  <c r="I13" i="49"/>
  <c r="L15" i="50"/>
  <c r="J15" i="50"/>
  <c r="I15" i="50"/>
  <c r="L19" i="46"/>
  <c r="H19" i="47"/>
  <c r="I19" i="46"/>
  <c r="J19" i="46"/>
  <c r="J24" i="49"/>
  <c r="H24" i="50"/>
  <c r="I24" i="49"/>
  <c r="L24" i="49"/>
  <c r="L10" i="5"/>
  <c r="J10" i="5"/>
  <c r="I10" i="5"/>
  <c r="L9" i="5"/>
  <c r="L27" i="5" s="1"/>
  <c r="I9" i="5"/>
  <c r="H27" i="5"/>
  <c r="J9" i="5"/>
  <c r="H23" i="49" l="1"/>
  <c r="J23" i="48"/>
  <c r="L23" i="48"/>
  <c r="I23" i="48"/>
  <c r="J24" i="50"/>
  <c r="I24" i="50"/>
  <c r="L24" i="50"/>
  <c r="H16" i="49"/>
  <c r="I16" i="48"/>
  <c r="L16" i="48"/>
  <c r="J16" i="48"/>
  <c r="L13" i="50"/>
  <c r="I13" i="50"/>
  <c r="J13" i="50"/>
  <c r="L19" i="47"/>
  <c r="H19" i="48"/>
  <c r="I19" i="47"/>
  <c r="J19" i="47"/>
  <c r="H21" i="49"/>
  <c r="I21" i="48"/>
  <c r="L21" i="48"/>
  <c r="J21" i="48"/>
  <c r="H9" i="48"/>
  <c r="L9" i="47"/>
  <c r="L27" i="47" s="1"/>
  <c r="I9" i="47"/>
  <c r="J9" i="47"/>
  <c r="H27" i="47"/>
  <c r="I11" i="49"/>
  <c r="H11" i="50"/>
  <c r="J11" i="49"/>
  <c r="L11" i="49"/>
  <c r="H10" i="48"/>
  <c r="I10" i="47"/>
  <c r="L10" i="47"/>
  <c r="J10" i="47"/>
  <c r="L22" i="49"/>
  <c r="H22" i="50"/>
  <c r="J22" i="49"/>
  <c r="I22" i="49"/>
  <c r="L26" i="50"/>
  <c r="J26" i="50"/>
  <c r="I26" i="50"/>
  <c r="I27" i="46"/>
  <c r="J27" i="46"/>
  <c r="I27" i="5"/>
  <c r="J27" i="5"/>
  <c r="H10" i="49" l="1"/>
  <c r="L10" i="48"/>
  <c r="I10" i="48"/>
  <c r="J10" i="48"/>
  <c r="H21" i="50"/>
  <c r="L21" i="49"/>
  <c r="I21" i="49"/>
  <c r="J21" i="49"/>
  <c r="L19" i="48"/>
  <c r="H19" i="49"/>
  <c r="I19" i="48"/>
  <c r="J19" i="48"/>
  <c r="I27" i="47"/>
  <c r="J27" i="47"/>
  <c r="H9" i="49"/>
  <c r="L9" i="48"/>
  <c r="L27" i="48" s="1"/>
  <c r="I9" i="48"/>
  <c r="J9" i="48"/>
  <c r="H27" i="48"/>
  <c r="J11" i="50"/>
  <c r="L11" i="50"/>
  <c r="I11" i="50"/>
  <c r="H16" i="50"/>
  <c r="I16" i="49"/>
  <c r="L16" i="49"/>
  <c r="J16" i="49"/>
  <c r="L22" i="50"/>
  <c r="I22" i="50"/>
  <c r="J22" i="50"/>
  <c r="L23" i="49"/>
  <c r="H23" i="50"/>
  <c r="J23" i="49"/>
  <c r="I23" i="49"/>
  <c r="I9" i="44"/>
  <c r="L9" i="44"/>
  <c r="L27" i="44" s="1"/>
  <c r="J9" i="44"/>
  <c r="H27" i="44"/>
  <c r="I27" i="44" s="1"/>
  <c r="L19" i="49" l="1"/>
  <c r="H19" i="50"/>
  <c r="I19" i="49"/>
  <c r="J19" i="49"/>
  <c r="I27" i="48"/>
  <c r="J27" i="48"/>
  <c r="I23" i="50"/>
  <c r="L23" i="50"/>
  <c r="J23" i="50"/>
  <c r="H9" i="50"/>
  <c r="L9" i="49"/>
  <c r="L27" i="49" s="1"/>
  <c r="I9" i="49"/>
  <c r="J9" i="49"/>
  <c r="H27" i="49"/>
  <c r="L16" i="50"/>
  <c r="I16" i="50"/>
  <c r="J16" i="50"/>
  <c r="L21" i="50"/>
  <c r="J21" i="50"/>
  <c r="I21" i="50"/>
  <c r="H10" i="50"/>
  <c r="L10" i="49"/>
  <c r="I10" i="49"/>
  <c r="J10" i="49"/>
  <c r="J27" i="44"/>
  <c r="L10" i="50" l="1"/>
  <c r="I10" i="50"/>
  <c r="J10" i="50"/>
  <c r="L9" i="50"/>
  <c r="L27" i="50" s="1"/>
  <c r="I9" i="50"/>
  <c r="J9" i="50"/>
  <c r="J30" i="49"/>
  <c r="I27" i="49"/>
  <c r="J27" i="49"/>
  <c r="L19" i="50"/>
  <c r="I19" i="50"/>
  <c r="J19" i="50"/>
  <c r="I27" i="50" l="1"/>
  <c r="J27" i="50"/>
</calcChain>
</file>

<file path=xl/sharedStrings.xml><?xml version="1.0" encoding="utf-8"?>
<sst xmlns="http://schemas.openxmlformats.org/spreadsheetml/2006/main" count="574" uniqueCount="62">
  <si>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</si>
  <si>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</si>
  <si>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</si>
  <si>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</si>
  <si>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</si>
  <si>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</si>
  <si>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</si>
  <si>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</si>
  <si>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</si>
  <si>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</si>
  <si>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</si>
  <si>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</si>
  <si>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</si>
  <si>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</si>
  <si>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</t>
  </si>
  <si>
    <t>INGRESOS CORRIENTES</t>
  </si>
  <si>
    <t>INGRESOS POR EXPLOTACIÓN</t>
  </si>
  <si>
    <t>VENTA DE BIENES</t>
  </si>
  <si>
    <t>OTROS INGRESOS CORRIENTES</t>
  </si>
  <si>
    <t>INGRESOS DECRETO 327 DE 2004</t>
  </si>
  <si>
    <t>TRANSFERENCIAS</t>
  </si>
  <si>
    <t>Administracion Central</t>
  </si>
  <si>
    <t>RECURSOS DE CAPITAL</t>
  </si>
  <si>
    <t>RENDIMIENTOS POR OPERACIONES FINANCIERAS</t>
  </si>
  <si>
    <t>Total Ingresos</t>
  </si>
  <si>
    <t>VENTA DE SERVICIOS</t>
  </si>
  <si>
    <t>COMERCIALIZACION DE MERCACIAS</t>
  </si>
  <si>
    <t>OTROS INGRESOS DE EXPLOTACION</t>
  </si>
  <si>
    <t xml:space="preserve">  21201</t>
  </si>
  <si>
    <t xml:space="preserve">  21203</t>
  </si>
  <si>
    <t>RENTAS CONTRACTUALES</t>
  </si>
  <si>
    <t xml:space="preserve">  2120499</t>
  </si>
  <si>
    <t xml:space="preserve">              SUBGERENTE DE GESTIÓN CORPORATIVA</t>
  </si>
  <si>
    <t>OTROS RECURSOS DE CAPITAL</t>
  </si>
  <si>
    <t>OTRAS RENTAS CONTRACTUALES</t>
  </si>
  <si>
    <t>EMPRESA DE RENOVACIÓN Y DESARROLLO URBANO DE BOGOTÁ D.C.</t>
  </si>
  <si>
    <t>IRENE DUARTE MÉNDEZ</t>
  </si>
  <si>
    <t>OTROS INGRESOS CONVENIO SDHT - ERU</t>
  </si>
  <si>
    <t>APORTES DE CAPITAL</t>
  </si>
  <si>
    <t>GEMMA EDITH LOZANO RAMÍREZ</t>
  </si>
  <si>
    <t>TESORERA GENERAL</t>
  </si>
  <si>
    <t>INFORME DE EJECUCIÓN DEL PRESUPUESTO DE INGRESOS PERIODO 201901</t>
  </si>
  <si>
    <t>INFORME DE EJECUCIÓN DEL PRESUPUESTO DE INGRESOS PERIODO 201902</t>
  </si>
  <si>
    <t>JAVIER SUAREZ PEDRAZA</t>
  </si>
  <si>
    <t>URSULA ABLANQUE MEJÍA</t>
  </si>
  <si>
    <t>GESTOR SENIOR 3 - PRESUPUESTO</t>
  </si>
  <si>
    <t>GERENTE GENERAL</t>
  </si>
  <si>
    <t>INFORME DE EJECUCIÓN DEL PRESUPUESTO DE INGRESOS PERIODO 201903</t>
  </si>
  <si>
    <t>SUBGERENTE DE GESTIÓN CORPORATIVA</t>
  </si>
  <si>
    <t xml:space="preserve">GESTOR SENIOR 3 - PRESUPUESTO </t>
  </si>
  <si>
    <t>INFORME DE EJECUCIÓN DEL PRESUPUESTO DE INGRESOS PERIODO 201904</t>
  </si>
  <si>
    <t>INFORME DE EJECUCIÓN DEL PRESUPUESTO DE INGRESOS PERIODO 201905</t>
  </si>
  <si>
    <t>INFORME DE EJECUCIÓN DEL PRESUPUESTO DE INGRESOS PERIODO 201906</t>
  </si>
  <si>
    <t>INFORME DE EJECUCIÓN DEL PRESUPUESTO DE INGRESOS PERIODO 201907</t>
  </si>
  <si>
    <t>INFORME DE EJECUCIÓN DEL PRESUPUESTO DE INGRESOS PERIODO 201908</t>
  </si>
  <si>
    <t>INFORME DE EJECUCIÓN DEL PRESUPUESTO DE INGRESOS PERIODO 201909</t>
  </si>
  <si>
    <t xml:space="preserve">INFORME DE EJECUCIÓN DEL PRESUPUESTO DE INGRESOS PERIODO 201910 </t>
  </si>
  <si>
    <t xml:space="preserve">INFORME DE EJECUCIÓN DEL PRESUPUESTO DE INGRESOS PERIODO 201911 </t>
  </si>
  <si>
    <t xml:space="preserve">INFORME DE EJECUCIÓN DEL PRESUPUESTO DE INGRESOS PERIODO 201912 </t>
  </si>
  <si>
    <t xml:space="preserve">JORGE SNEYDER JIMÉNEZ VALLEJO </t>
  </si>
  <si>
    <t>GERENTE GENERAL ( E )</t>
  </si>
  <si>
    <t>TOTAL INGRESOS + DISPONIBILIDAD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</si>
</sst>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3" xfId="0" applyNumberFormat="1" applyFont="1" applyBorder="1"/>
    <xf numFmtId="0" fontId="2" fillId="0" borderId="15" xfId="0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2" fillId="0" borderId="5" xfId="0" applyNumberFormat="1" applyFont="1" applyBorder="1"/>
    <xf numFmtId="4" fontId="0" fillId="0" borderId="15" xfId="0" applyNumberFormat="1" applyBorder="1"/>
    <xf numFmtId="0" fontId="0" fillId="0" borderId="15" xfId="0" applyBorder="1"/>
    <xf numFmtId="4" fontId="0" fillId="0" borderId="4" xfId="0" applyNumberFormat="1" applyBorder="1"/>
    <xf numFmtId="2" fontId="0" fillId="0" borderId="4" xfId="0" applyNumberFormat="1" applyBorder="1"/>
    <xf numFmtId="4" fontId="0" fillId="0" borderId="5" xfId="0" applyNumberFormat="1" applyBorder="1"/>
    <xf numFmtId="10" fontId="0" fillId="0" borderId="15" xfId="0" applyNumberFormat="1" applyFont="1" applyBorder="1"/>
    <xf numFmtId="0" fontId="0" fillId="0" borderId="14" xfId="0" applyBorder="1"/>
    <xf numFmtId="4" fontId="0" fillId="0" borderId="6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10" fontId="2" fillId="0" borderId="13" xfId="2" applyNumberFormat="1" applyFont="1" applyBorder="1" applyAlignment="1">
      <alignment horizontal="right"/>
    </xf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0" fontId="0" fillId="0" borderId="15" xfId="0" applyFont="1" applyBorder="1"/>
    <xf numFmtId="0" fontId="0" fillId="0" borderId="0" xfId="0" quotePrefix="1" applyNumberFormat="1" applyFont="1" applyFill="1" applyBorder="1"/>
    <xf numFmtId="4" fontId="0" fillId="0" borderId="4" xfId="0" applyNumberFormat="1" applyFont="1" applyBorder="1"/>
    <xf numFmtId="2" fontId="0" fillId="0" borderId="15" xfId="0" applyNumberFormat="1" applyFont="1" applyBorder="1"/>
    <xf numFmtId="4" fontId="0" fillId="0" borderId="15" xfId="0" applyNumberFormat="1" applyFont="1" applyBorder="1"/>
    <xf numFmtId="4" fontId="0" fillId="0" borderId="5" xfId="0" applyNumberFormat="1" applyFont="1" applyBorder="1"/>
    <xf numFmtId="0" fontId="2" fillId="0" borderId="0" xfId="0" quotePrefix="1" applyNumberFormat="1" applyFont="1" applyFill="1" applyBorder="1"/>
    <xf numFmtId="2" fontId="2" fillId="0" borderId="15" xfId="0" applyNumberFormat="1" applyFont="1" applyBorder="1"/>
    <xf numFmtId="0" fontId="2" fillId="0" borderId="11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0" fontId="2" fillId="0" borderId="1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41" fontId="0" fillId="0" borderId="0" xfId="3" applyFont="1"/>
    <xf numFmtId="41" fontId="2" fillId="0" borderId="0" xfId="3" applyFont="1"/>
    <xf numFmtId="0" fontId="0" fillId="2" borderId="0" xfId="0" applyFill="1"/>
    <xf numFmtId="41" fontId="0" fillId="2" borderId="0" xfId="3" applyFont="1" applyFill="1"/>
    <xf numFmtId="0" fontId="0" fillId="2" borderId="0" xfId="0" quotePrefix="1" applyNumberFormat="1" applyFont="1" applyFill="1" applyBorder="1"/>
    <xf numFmtId="4" fontId="0" fillId="2" borderId="4" xfId="0" applyNumberFormat="1" applyFill="1" applyBorder="1"/>
    <xf numFmtId="10" fontId="0" fillId="2" borderId="15" xfId="0" applyNumberFormat="1" applyFont="1" applyFill="1" applyBorder="1"/>
    <xf numFmtId="2" fontId="0" fillId="2" borderId="15" xfId="0" applyNumberFormat="1" applyFill="1" applyBorder="1"/>
    <xf numFmtId="4" fontId="0" fillId="2" borderId="15" xfId="0" applyNumberFormat="1" applyFill="1" applyBorder="1"/>
    <xf numFmtId="4" fontId="0" fillId="0" borderId="4" xfId="0" applyNumberFormat="1" applyFont="1" applyFill="1" applyBorder="1"/>
    <xf numFmtId="10" fontId="0" fillId="0" borderId="15" xfId="0" applyNumberFormat="1" applyFont="1" applyFill="1" applyBorder="1"/>
    <xf numFmtId="4" fontId="0" fillId="0" borderId="15" xfId="0" applyNumberFormat="1" applyFont="1" applyFill="1" applyBorder="1"/>
    <xf numFmtId="0" fontId="0" fillId="0" borderId="0" xfId="0" applyFont="1" applyFill="1"/>
    <xf numFmtId="41" fontId="1" fillId="0" borderId="0" xfId="3" applyFont="1" applyFill="1"/>
    <xf numFmtId="0" fontId="0" fillId="0" borderId="14" xfId="0" applyFill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0" xfId="0" applyNumberFormat="1" applyFont="1" applyBorder="1"/>
    <xf numFmtId="4" fontId="0" fillId="0" borderId="0" xfId="0" applyNumberFormat="1" applyFont="1" applyBorder="1"/>
    <xf numFmtId="4" fontId="0" fillId="0" borderId="0" xfId="0" applyNumberFormat="1" applyBorder="1"/>
    <xf numFmtId="2" fontId="0" fillId="0" borderId="0" xfId="0" applyNumberFormat="1" applyBorder="1"/>
    <xf numFmtId="4" fontId="0" fillId="0" borderId="0" xfId="0" applyNumberFormat="1" applyFont="1" applyFill="1" applyBorder="1"/>
    <xf numFmtId="4" fontId="0" fillId="2" borderId="0" xfId="0" applyNumberFormat="1" applyFill="1" applyBorder="1"/>
    <xf numFmtId="4" fontId="0" fillId="0" borderId="7" xfId="0" applyNumberFormat="1" applyBorder="1"/>
    <xf numFmtId="42" fontId="0" fillId="0" borderId="0" xfId="4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14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4" fillId="0" borderId="15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4" fillId="0" borderId="4" xfId="0" applyNumberFormat="1" applyFont="1" applyFill="1" applyBorder="1"/>
    <xf numFmtId="10" fontId="2" fillId="0" borderId="3" xfId="0" applyNumberFormat="1" applyFont="1" applyBorder="1"/>
    <xf numFmtId="10" fontId="2" fillId="0" borderId="5" xfId="0" applyNumberFormat="1" applyFont="1" applyBorder="1"/>
    <xf numFmtId="10" fontId="0" fillId="0" borderId="5" xfId="0" applyNumberFormat="1" applyFont="1" applyBorder="1"/>
    <xf numFmtId="10" fontId="0" fillId="0" borderId="5" xfId="0" applyNumberFormat="1" applyFont="1" applyFill="1" applyBorder="1"/>
    <xf numFmtId="10" fontId="0" fillId="2" borderId="5" xfId="0" applyNumberFormat="1" applyFont="1" applyFill="1" applyBorder="1"/>
    <xf numFmtId="0" fontId="0" fillId="0" borderId="0" xfId="0" applyBorder="1"/>
    <xf numFmtId="4" fontId="4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/>
    </xf>
  </cellXfs>
  <cellStyles count="5">
    <cellStyle name="Millares" xfId="1" builtinId="3"/>
    <cellStyle name="Millares [0]" xfId="3" builtinId="6"/>
    <cellStyle name="Moneda [0]" xfId="4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>
          <a:grpSpLocks/>
        </xdr:cNvGrpSpPr>
      </xdr:nvGrpSpPr>
      <xdr:grpSpPr bwMode="auto">
        <a:xfrm>
          <a:off x="137581" y="105830"/>
          <a:ext cx="1382183" cy="562785"/>
          <a:chOff x="1763688" y="2760411"/>
          <a:chExt cx="5612127" cy="1388669"/>
        </a:xfrm>
      </xdr:grpSpPr>
      <xdr:pic>
        <xdr:nvPicPr>
          <xdr:cNvPr id="3" name="20 Imagen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37581" y="105830"/>
          <a:ext cx="2582333" cy="552980"/>
          <a:chOff x="1763688" y="2760411"/>
          <a:chExt cx="5612127" cy="1388669"/>
        </a:xfrm>
      </xdr:grpSpPr>
      <xdr:pic>
        <xdr:nvPicPr>
          <xdr:cNvPr id="3" name="20 Imagen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7" name="1 Grup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8" name="20 Imagen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21 Imagen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22 Imagen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23 Imagen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view="pageBreakPreview" zoomScale="90" zoomScaleNormal="90" zoomScaleSheetLayoutView="90" workbookViewId="0">
      <selection activeCell="F9" sqref="F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5.14062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1" max="11" width="8" customWidth="1"/>
    <col min="12" max="12" width="17.5703125" customWidth="1"/>
    <col min="16" max="16" width="14.85546875" style="57" customWidth="1"/>
  </cols>
  <sheetData>
    <row r="1" spans="1:12" ht="15.75" x14ac:dyDescent="0.25">
      <c r="A1" s="153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15.75" x14ac:dyDescent="0.25">
      <c r="A2" s="156" t="s">
        <v>41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2" ht="15.75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9" t="s">
        <v>0</v>
      </c>
      <c r="B6" s="160"/>
      <c r="C6" s="161" t="s">
        <v>1</v>
      </c>
      <c r="D6" s="163" t="s">
        <v>2</v>
      </c>
      <c r="E6" s="164"/>
      <c r="F6" s="161" t="s">
        <v>3</v>
      </c>
      <c r="G6" s="163" t="s">
        <v>4</v>
      </c>
      <c r="H6" s="164"/>
      <c r="I6" s="165"/>
      <c r="J6" s="166"/>
      <c r="K6" s="166"/>
      <c r="L6" s="167"/>
    </row>
    <row r="7" spans="1:12" ht="60" x14ac:dyDescent="0.25">
      <c r="A7" s="4" t="s">
        <v>5</v>
      </c>
      <c r="B7" s="4" t="s">
        <v>6</v>
      </c>
      <c r="C7" s="162"/>
      <c r="D7" s="4" t="s">
        <v>7</v>
      </c>
      <c r="E7" s="4" t="s">
        <v>8</v>
      </c>
      <c r="F7" s="16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9">
        <f>+C8+E8</f>
        <v>32644608000</v>
      </c>
      <c r="G8" s="7">
        <v>0</v>
      </c>
      <c r="H8" s="7">
        <f>+G8</f>
        <v>0</v>
      </c>
      <c r="I8" s="48">
        <f t="shared" ref="I8:I17" si="0">+H8/F8</f>
        <v>0</v>
      </c>
      <c r="J8" s="10">
        <f t="shared" ref="J8:J15" si="1">+F8-H8</f>
        <v>32644608000</v>
      </c>
      <c r="K8" s="8">
        <v>0</v>
      </c>
      <c r="L8" s="9">
        <f>+H8</f>
        <v>0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2">
        <f>+G10+G21+G23</f>
        <v>222875621</v>
      </c>
      <c r="H9" s="12">
        <f t="shared" ref="H9:H26" si="4">+G9</f>
        <v>222875621</v>
      </c>
      <c r="I9" s="15">
        <f>+H9/F9</f>
        <v>1.8850560673529017E-3</v>
      </c>
      <c r="J9" s="16">
        <f t="shared" si="1"/>
        <v>118010011379</v>
      </c>
      <c r="K9" s="43">
        <v>0</v>
      </c>
      <c r="L9" s="14">
        <f t="shared" ref="L9:L26" si="5">+H9</f>
        <v>222875621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>+C10+E10</f>
        <v>85772887000</v>
      </c>
      <c r="G10" s="12">
        <f>+G11+G16</f>
        <v>104874840</v>
      </c>
      <c r="H10" s="12">
        <f t="shared" si="4"/>
        <v>104874840</v>
      </c>
      <c r="I10" s="15">
        <f t="shared" si="0"/>
        <v>1.2227038597873009E-3</v>
      </c>
      <c r="J10" s="16">
        <f t="shared" si="1"/>
        <v>85668012160</v>
      </c>
      <c r="K10" s="43">
        <v>0</v>
      </c>
      <c r="L10" s="14">
        <f t="shared" si="5"/>
        <v>104874840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2">
        <f>+G12+G13+G14+G15</f>
        <v>91787220</v>
      </c>
      <c r="H11" s="12">
        <f t="shared" si="4"/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5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38">
        <v>0</v>
      </c>
      <c r="H12" s="38">
        <f t="shared" si="4"/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5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9">
        <v>91787220</v>
      </c>
      <c r="H13" s="19">
        <f t="shared" si="4"/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5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 t="shared" si="4"/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5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 t="shared" si="4"/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5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>SUM(D17:D19)</f>
        <v>0</v>
      </c>
      <c r="E16" s="12">
        <f>SUM(E17:E19)</f>
        <v>0</v>
      </c>
      <c r="F16" s="12">
        <f t="shared" si="3"/>
        <v>3077119000</v>
      </c>
      <c r="G16" s="12">
        <f>+G17+G19+G18</f>
        <v>13087620</v>
      </c>
      <c r="H16" s="12">
        <f t="shared" si="4"/>
        <v>13087620</v>
      </c>
      <c r="I16" s="15">
        <f t="shared" si="0"/>
        <v>4.253205677128509E-3</v>
      </c>
      <c r="J16" s="12">
        <f>+F16-H16</f>
        <v>3064031380</v>
      </c>
      <c r="K16" s="12">
        <f>SUM(K17:K19)</f>
        <v>0</v>
      </c>
      <c r="L16" s="14">
        <f t="shared" si="5"/>
        <v>13087620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 t="shared" si="4"/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5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</f>
        <v>0</v>
      </c>
      <c r="I18" s="15">
        <v>0</v>
      </c>
      <c r="J18" s="19">
        <f t="shared" si="6"/>
        <v>0</v>
      </c>
      <c r="K18" s="13">
        <v>0</v>
      </c>
      <c r="L18" s="17">
        <f t="shared" si="5"/>
        <v>0</v>
      </c>
    </row>
    <row r="19" spans="1:16" x14ac:dyDescent="0.25">
      <c r="A19" s="46">
        <v>3210201</v>
      </c>
      <c r="B19" s="37" t="s">
        <v>30</v>
      </c>
      <c r="C19" s="38">
        <f>+C20</f>
        <v>3077119000</v>
      </c>
      <c r="D19" s="38">
        <f>+D20</f>
        <v>0</v>
      </c>
      <c r="E19" s="38">
        <f>+E20</f>
        <v>0</v>
      </c>
      <c r="F19" s="38">
        <f t="shared" si="3"/>
        <v>3077119000</v>
      </c>
      <c r="G19" s="38">
        <f>+G20</f>
        <v>13087620</v>
      </c>
      <c r="H19" s="38">
        <f t="shared" si="4"/>
        <v>13087620</v>
      </c>
      <c r="I19" s="22">
        <f>+H19/F19</f>
        <v>4.253205677128509E-3</v>
      </c>
      <c r="J19" s="38">
        <f t="shared" si="6"/>
        <v>3064031380</v>
      </c>
      <c r="K19" s="38">
        <f>+K20</f>
        <v>0</v>
      </c>
      <c r="L19" s="40">
        <f t="shared" si="5"/>
        <v>13087620</v>
      </c>
    </row>
    <row r="20" spans="1:16" hidden="1" x14ac:dyDescent="0.25">
      <c r="A20" s="46" t="s">
        <v>31</v>
      </c>
      <c r="B20" s="61" t="s">
        <v>34</v>
      </c>
      <c r="C20" s="19">
        <v>3077119000</v>
      </c>
      <c r="D20" s="19">
        <v>0</v>
      </c>
      <c r="E20" s="19">
        <f t="shared" si="2"/>
        <v>0</v>
      </c>
      <c r="F20" s="19">
        <f t="shared" si="3"/>
        <v>3077119000</v>
      </c>
      <c r="G20" s="19">
        <v>13087620</v>
      </c>
      <c r="H20" s="19">
        <f t="shared" si="4"/>
        <v>13087620</v>
      </c>
      <c r="I20" s="22">
        <f>+H20/F20</f>
        <v>4.253205677128509E-3</v>
      </c>
      <c r="J20" s="19">
        <f t="shared" si="6"/>
        <v>3064031380</v>
      </c>
      <c r="K20" s="13">
        <v>0</v>
      </c>
      <c r="L20" s="17">
        <f t="shared" si="5"/>
        <v>13087620</v>
      </c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2">
        <f>+G22</f>
        <v>0</v>
      </c>
      <c r="H21" s="12">
        <f t="shared" si="4"/>
        <v>0</v>
      </c>
      <c r="I21" s="15">
        <f>+H21/F21</f>
        <v>0</v>
      </c>
      <c r="J21" s="12">
        <f t="shared" si="6"/>
        <v>31900000000</v>
      </c>
      <c r="K21" s="43">
        <v>0</v>
      </c>
      <c r="L21" s="14">
        <f t="shared" si="5"/>
        <v>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9">
        <v>0</v>
      </c>
      <c r="H22" s="19">
        <f t="shared" si="4"/>
        <v>0</v>
      </c>
      <c r="I22" s="22">
        <f>+H22/F22</f>
        <v>0</v>
      </c>
      <c r="J22" s="19">
        <f t="shared" si="6"/>
        <v>31900000000</v>
      </c>
      <c r="K22" s="13">
        <v>0</v>
      </c>
      <c r="L22" s="17">
        <f t="shared" si="5"/>
        <v>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7">+D24+D26</f>
        <v>0</v>
      </c>
      <c r="E23" s="12">
        <f t="shared" si="7"/>
        <v>0</v>
      </c>
      <c r="F23" s="12">
        <f t="shared" si="3"/>
        <v>560000000</v>
      </c>
      <c r="G23" s="12">
        <f>+G24+G26</f>
        <v>118000781</v>
      </c>
      <c r="H23" s="12">
        <f t="shared" si="4"/>
        <v>118000781</v>
      </c>
      <c r="I23" s="15">
        <v>0</v>
      </c>
      <c r="J23" s="12">
        <f t="shared" si="6"/>
        <v>441999219</v>
      </c>
      <c r="K23" s="12">
        <f t="shared" si="7"/>
        <v>0</v>
      </c>
      <c r="L23" s="14">
        <f t="shared" si="5"/>
        <v>118000781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38">
        <v>57885531</v>
      </c>
      <c r="H24" s="38">
        <f t="shared" si="4"/>
        <v>57885531</v>
      </c>
      <c r="I24" s="22">
        <v>0</v>
      </c>
      <c r="J24" s="38">
        <f t="shared" si="6"/>
        <v>402114469</v>
      </c>
      <c r="K24" s="39">
        <v>0</v>
      </c>
      <c r="L24" s="40">
        <f t="shared" si="5"/>
        <v>57885531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38">
        <v>0</v>
      </c>
      <c r="H25" s="38">
        <v>0</v>
      </c>
      <c r="I25" s="22">
        <v>0</v>
      </c>
      <c r="J25" s="38">
        <f t="shared" si="6"/>
        <v>0</v>
      </c>
      <c r="K25" s="39">
        <v>0</v>
      </c>
      <c r="L25" s="40">
        <f t="shared" si="5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4">
        <v>60115250</v>
      </c>
      <c r="H26" s="24">
        <f t="shared" si="4"/>
        <v>60115250</v>
      </c>
      <c r="I26" s="22">
        <v>0</v>
      </c>
      <c r="J26" s="24">
        <f t="shared" si="6"/>
        <v>39884750</v>
      </c>
      <c r="K26" s="25">
        <v>0</v>
      </c>
      <c r="L26" s="26">
        <f t="shared" si="5"/>
        <v>60115250</v>
      </c>
    </row>
    <row r="27" spans="1:16" x14ac:dyDescent="0.25">
      <c r="A27" s="163" t="s">
        <v>24</v>
      </c>
      <c r="B27" s="164"/>
      <c r="C27" s="27">
        <f t="shared" ref="C27:G27" si="8">+C8+C9</f>
        <v>150877495000</v>
      </c>
      <c r="D27" s="27">
        <f t="shared" si="8"/>
        <v>0</v>
      </c>
      <c r="E27" s="27">
        <f t="shared" si="8"/>
        <v>0</v>
      </c>
      <c r="F27" s="27">
        <f t="shared" si="8"/>
        <v>150877495000</v>
      </c>
      <c r="G27" s="28">
        <f t="shared" si="8"/>
        <v>222875621</v>
      </c>
      <c r="H27" s="28">
        <f>+H8+H9</f>
        <v>222875621</v>
      </c>
      <c r="I27" s="29">
        <f>+H27/F27</f>
        <v>1.4771959264037358E-3</v>
      </c>
      <c r="J27" s="27">
        <f>+F27-H27</f>
        <v>150654619379</v>
      </c>
      <c r="K27" s="27">
        <f>+K8+K9</f>
        <v>0</v>
      </c>
      <c r="L27" s="27">
        <f>+L8+L9</f>
        <v>222875621</v>
      </c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55" t="s">
        <v>43</v>
      </c>
      <c r="C34" s="54"/>
      <c r="D34" s="168" t="s">
        <v>36</v>
      </c>
      <c r="E34" s="168"/>
      <c r="F34" s="168" t="s">
        <v>39</v>
      </c>
      <c r="G34" s="168"/>
      <c r="H34" s="168"/>
      <c r="I34" s="168" t="s">
        <v>44</v>
      </c>
      <c r="J34" s="168"/>
      <c r="K34" s="168"/>
      <c r="L34" s="168"/>
    </row>
    <row r="35" spans="1:12" x14ac:dyDescent="0.25">
      <c r="B35" s="49" t="s">
        <v>49</v>
      </c>
      <c r="D35" s="169" t="s">
        <v>40</v>
      </c>
      <c r="E35" s="169"/>
      <c r="F35" s="169" t="s">
        <v>48</v>
      </c>
      <c r="G35" s="169"/>
      <c r="H35" s="169"/>
      <c r="I35" s="169" t="s">
        <v>46</v>
      </c>
      <c r="J35" s="169"/>
      <c r="K35" s="169"/>
      <c r="L35" s="169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</sheetData>
  <mergeCells count="15">
    <mergeCell ref="I34:L34"/>
    <mergeCell ref="I35:L35"/>
    <mergeCell ref="A27:B27"/>
    <mergeCell ref="D34:E34"/>
    <mergeCell ref="D35:E35"/>
    <mergeCell ref="F34:H34"/>
    <mergeCell ref="F35:H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4960629921259843" right="0.70866141732283472" top="0.74803149606299213" bottom="1.3385826771653544" header="0.31496062992125984" footer="0.31496062992125984"/>
  <pageSetup paperSize="145" scale="68" orientation="landscape" r:id="rId1"/>
  <headerFooter>
    <oddFooter>&amp;LElaboró: 
Dileidy Escorcia.</oddFooter>
  </headerFooter>
  <ignoredErrors>
    <ignoredError sqref="E16 E19:F19 F23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view="pageBreakPreview" topLeftCell="A8" zoomScaleNormal="100" zoomScaleSheetLayoutView="100" workbookViewId="0">
      <selection activeCell="H29" sqref="H2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53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15.75" x14ac:dyDescent="0.25">
      <c r="A2" s="156" t="s">
        <v>56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2" ht="15.75" x14ac:dyDescent="0.2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9" t="s">
        <v>0</v>
      </c>
      <c r="B6" s="160"/>
      <c r="C6" s="161" t="s">
        <v>1</v>
      </c>
      <c r="D6" s="163" t="s">
        <v>2</v>
      </c>
      <c r="E6" s="164"/>
      <c r="F6" s="161" t="s">
        <v>3</v>
      </c>
      <c r="G6" s="163" t="s">
        <v>4</v>
      </c>
      <c r="H6" s="172"/>
      <c r="I6" s="165"/>
      <c r="J6" s="166"/>
      <c r="K6" s="166"/>
      <c r="L6" s="167"/>
    </row>
    <row r="7" spans="1:12" ht="30" x14ac:dyDescent="0.25">
      <c r="A7" s="4" t="s">
        <v>5</v>
      </c>
      <c r="B7" s="4" t="s">
        <v>6</v>
      </c>
      <c r="C7" s="162"/>
      <c r="D7" s="4" t="s">
        <v>7</v>
      </c>
      <c r="E7" s="4" t="s">
        <v>8</v>
      </c>
      <c r="F7" s="16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7"/>
      <c r="H8" s="9">
        <f>G8+'AGOSTO 2019'!H8</f>
        <v>26821080848</v>
      </c>
      <c r="I8" s="12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2">
        <f>+G10+G23+G21</f>
        <v>7628795488</v>
      </c>
      <c r="H9" s="14">
        <f>G9+'SEPTIEMBRE DE 2019'!H9</f>
        <v>46812506038</v>
      </c>
      <c r="I9" s="129">
        <f t="shared" si="0"/>
        <v>0.39412573666034567</v>
      </c>
      <c r="J9" s="16">
        <f t="shared" ref="J9:J15" si="1">+F9-H9</f>
        <v>71963056387</v>
      </c>
      <c r="K9" s="43">
        <v>0</v>
      </c>
      <c r="L9" s="14">
        <f t="shared" ref="L9:L26" si="2">+H9</f>
        <v>46812506038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2">
        <f>+G11+G16</f>
        <v>3685239693</v>
      </c>
      <c r="H10" s="14">
        <f>G10+'SEPTIEMBRE DE 2019'!H10</f>
        <v>14103550784</v>
      </c>
      <c r="I10" s="129">
        <f t="shared" si="0"/>
        <v>0.16339522546996832</v>
      </c>
      <c r="J10" s="16">
        <f t="shared" si="1"/>
        <v>72212011641</v>
      </c>
      <c r="K10" s="43">
        <v>0</v>
      </c>
      <c r="L10" s="14">
        <f t="shared" si="2"/>
        <v>14103550784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2">
        <f>+G12+G13</f>
        <v>3480950739</v>
      </c>
      <c r="H11" s="14">
        <f>G11+'SEPTIEMBRE DE 2019'!H11</f>
        <v>12043904911</v>
      </c>
      <c r="I11" s="130">
        <f t="shared" si="0"/>
        <v>0.14564112774186946</v>
      </c>
      <c r="J11" s="16">
        <f t="shared" si="1"/>
        <v>70651863089</v>
      </c>
      <c r="K11" s="43">
        <v>0</v>
      </c>
      <c r="L11" s="14">
        <f t="shared" si="2"/>
        <v>12043904911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38">
        <v>2780092980</v>
      </c>
      <c r="H12" s="40">
        <f>G12+'SEPTIEMBRE DE 2019'!H12</f>
        <v>7546400342</v>
      </c>
      <c r="I12" s="130">
        <f t="shared" si="0"/>
        <v>9.1933114909761221E-2</v>
      </c>
      <c r="J12" s="41">
        <f t="shared" si="1"/>
        <v>74539367658</v>
      </c>
      <c r="K12" s="39">
        <v>0</v>
      </c>
      <c r="L12" s="40">
        <f t="shared" si="2"/>
        <v>7546400342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9">
        <v>700857759</v>
      </c>
      <c r="H13" s="40">
        <f>G13+'SEPTIEMBRE DE 2019'!H13</f>
        <v>4497504569</v>
      </c>
      <c r="I13" s="130">
        <f t="shared" si="0"/>
        <v>7.3729583098360658</v>
      </c>
      <c r="J13" s="21">
        <f t="shared" si="1"/>
        <v>-3887504569</v>
      </c>
      <c r="K13" s="13">
        <v>0</v>
      </c>
      <c r="L13" s="17">
        <f t="shared" si="2"/>
        <v>4497504569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20">
        <v>0</v>
      </c>
      <c r="H14" s="14">
        <f>G14+'SEPTIEMBRE DE 2019'!H14</f>
        <v>0</v>
      </c>
      <c r="I14" s="129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20">
        <v>0</v>
      </c>
      <c r="H15" s="14">
        <f>G15+'SEPTIEMBRE DE 2019'!H15</f>
        <v>0</v>
      </c>
      <c r="I15" s="129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2">
        <f>+G19</f>
        <v>204288954</v>
      </c>
      <c r="H16" s="14">
        <f>G16+'SEPTIEMBRE DE 2019'!H16</f>
        <v>2059645873</v>
      </c>
      <c r="I16" s="129">
        <f>+H16/F16</f>
        <v>0.56899526082893503</v>
      </c>
      <c r="J16" s="12">
        <f>+F16-H16</f>
        <v>1560148552</v>
      </c>
      <c r="K16" s="12">
        <f t="shared" si="5"/>
        <v>0</v>
      </c>
      <c r="L16" s="14">
        <f t="shared" si="2"/>
        <v>2059645873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9">
        <v>0</v>
      </c>
      <c r="H17" s="14">
        <f>G17+'SEPTIEMBRE DE 2019'!H17</f>
        <v>0</v>
      </c>
      <c r="I17" s="129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9">
        <v>0</v>
      </c>
      <c r="H18" s="14">
        <f>G18+'SEPTIEMBRE DE 2019'!H18</f>
        <v>0</v>
      </c>
      <c r="I18" s="129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27">
        <v>204288954</v>
      </c>
      <c r="H19" s="40">
        <f>G19+'SEPTIEMBRE DE 2019'!H19</f>
        <v>2059645873</v>
      </c>
      <c r="I19" s="131">
        <f>+H19/F19</f>
        <v>0.56899526082893503</v>
      </c>
      <c r="J19" s="66">
        <f t="shared" si="6"/>
        <v>1560148552</v>
      </c>
      <c r="K19" s="66">
        <f t="shared" ref="K19" si="7">+K20</f>
        <v>0</v>
      </c>
      <c r="L19" s="68">
        <f t="shared" si="2"/>
        <v>2059645873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2">
        <v>0</v>
      </c>
      <c r="H20" s="14">
        <f>G20+'SEPTIEMBRE DE 2019'!H20</f>
        <v>13087620</v>
      </c>
      <c r="I20" s="132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2">
        <f>+G22</f>
        <v>3900000000</v>
      </c>
      <c r="H21" s="14">
        <f>G21+'SEPTIEMBRE DE 2019'!H21</f>
        <v>31900000000</v>
      </c>
      <c r="I21" s="129">
        <f>+H21/F21</f>
        <v>1</v>
      </c>
      <c r="J21" s="12">
        <f t="shared" si="6"/>
        <v>0</v>
      </c>
      <c r="K21" s="43">
        <v>0</v>
      </c>
      <c r="L21" s="14">
        <f t="shared" si="2"/>
        <v>31900000000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9">
        <v>3900000000</v>
      </c>
      <c r="H22" s="40">
        <f>G22+'SEPTIEMBRE DE 2019'!H22</f>
        <v>31900000000</v>
      </c>
      <c r="I22" s="130">
        <f>+H22/F22</f>
        <v>1</v>
      </c>
      <c r="J22" s="19">
        <f t="shared" si="6"/>
        <v>0</v>
      </c>
      <c r="K22" s="13">
        <v>0</v>
      </c>
      <c r="L22" s="17">
        <f t="shared" si="2"/>
        <v>31900000000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2">
        <f>+G24+G26</f>
        <v>43555795</v>
      </c>
      <c r="H23" s="14">
        <f>G23+'SEPTIEMBRE DE 2019'!H23</f>
        <v>808955254</v>
      </c>
      <c r="I23" s="129">
        <f>+H23/F23</f>
        <v>1.4445629535714286</v>
      </c>
      <c r="J23" s="12">
        <f t="shared" si="6"/>
        <v>-248955254</v>
      </c>
      <c r="K23" s="12">
        <f t="shared" si="8"/>
        <v>0</v>
      </c>
      <c r="L23" s="14">
        <f t="shared" si="2"/>
        <v>808955254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27">
        <v>43555795</v>
      </c>
      <c r="H24" s="40">
        <f>G24+'SEPTIEMBRE DE 2019'!H24</f>
        <v>534085901</v>
      </c>
      <c r="I24" s="130">
        <f>+H24/F24</f>
        <v>1.1610563065217392</v>
      </c>
      <c r="J24" s="38">
        <f t="shared" si="6"/>
        <v>-74085901</v>
      </c>
      <c r="K24" s="39">
        <v>0</v>
      </c>
      <c r="L24" s="40">
        <f t="shared" si="2"/>
        <v>534085901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38">
        <v>0</v>
      </c>
      <c r="H25" s="40">
        <f>G25+'SEPTIEMBRE DE 2019'!H25</f>
        <v>0</v>
      </c>
      <c r="I25" s="130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4">
        <v>0</v>
      </c>
      <c r="H26" s="40">
        <f>G26+'SEPTIEMBRE DE 2019'!H26</f>
        <v>274869353</v>
      </c>
      <c r="I26" s="130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63" t="s">
        <v>24</v>
      </c>
      <c r="B27" s="164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7628795488</v>
      </c>
      <c r="H27" s="27">
        <f>+H8+H9</f>
        <v>73633586886</v>
      </c>
      <c r="I27" s="29">
        <f>+H27/F27</f>
        <v>0.50573684413818421</v>
      </c>
      <c r="J27" s="27">
        <f>+F27-H27</f>
        <v>71963056387</v>
      </c>
      <c r="K27" s="27">
        <f>+K8+K9</f>
        <v>0</v>
      </c>
      <c r="L27" s="27">
        <f>+L8+L9</f>
        <v>73633586886</v>
      </c>
      <c r="P27" s="33"/>
    </row>
    <row r="28" spans="1:16" x14ac:dyDescent="0.25">
      <c r="H28" s="30"/>
    </row>
    <row r="29" spans="1:16" x14ac:dyDescent="0.25">
      <c r="F29" s="133"/>
      <c r="G29" s="134"/>
      <c r="H29" s="32"/>
      <c r="I29" s="53"/>
      <c r="L29" s="31"/>
      <c r="P29" s="58"/>
    </row>
    <row r="30" spans="1:16" x14ac:dyDescent="0.25">
      <c r="F30" s="133"/>
      <c r="G30" s="85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22" t="s">
        <v>43</v>
      </c>
      <c r="C34" s="54"/>
      <c r="D34" s="168" t="s">
        <v>36</v>
      </c>
      <c r="E34" s="168"/>
      <c r="F34" s="54"/>
      <c r="G34" s="168" t="s">
        <v>39</v>
      </c>
      <c r="H34" s="168"/>
      <c r="I34" s="168"/>
      <c r="J34" s="170" t="s">
        <v>44</v>
      </c>
      <c r="K34" s="170"/>
      <c r="L34" s="170"/>
    </row>
    <row r="35" spans="1:12" x14ac:dyDescent="0.25">
      <c r="B35" s="123" t="s">
        <v>45</v>
      </c>
      <c r="D35" s="169" t="s">
        <v>40</v>
      </c>
      <c r="E35" s="169"/>
      <c r="G35" s="171" t="s">
        <v>48</v>
      </c>
      <c r="H35" s="171"/>
      <c r="I35" s="171"/>
      <c r="J35" s="169" t="s">
        <v>46</v>
      </c>
      <c r="K35" s="169"/>
      <c r="L35" s="169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G35:I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view="pageBreakPreview" topLeftCell="A13" zoomScale="85" zoomScaleNormal="100" zoomScaleSheetLayoutView="85" workbookViewId="0">
      <selection activeCell="E22" sqref="E22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53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15.75" x14ac:dyDescent="0.25">
      <c r="A2" s="156" t="s">
        <v>57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2" ht="15.75" x14ac:dyDescent="0.25">
      <c r="A3" s="1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9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9" t="s">
        <v>0</v>
      </c>
      <c r="B6" s="160"/>
      <c r="C6" s="161" t="s">
        <v>1</v>
      </c>
      <c r="D6" s="163" t="s">
        <v>2</v>
      </c>
      <c r="E6" s="164"/>
      <c r="F6" s="161" t="s">
        <v>3</v>
      </c>
      <c r="G6" s="163" t="s">
        <v>4</v>
      </c>
      <c r="H6" s="172"/>
      <c r="I6" s="165"/>
      <c r="J6" s="166"/>
      <c r="K6" s="166"/>
      <c r="L6" s="167"/>
    </row>
    <row r="7" spans="1:12" ht="30" x14ac:dyDescent="0.25">
      <c r="A7" s="4" t="s">
        <v>5</v>
      </c>
      <c r="B7" s="4" t="s">
        <v>6</v>
      </c>
      <c r="C7" s="162"/>
      <c r="D7" s="4" t="s">
        <v>7</v>
      </c>
      <c r="E7" s="4" t="s">
        <v>8</v>
      </c>
      <c r="F7" s="16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7"/>
      <c r="H8" s="9">
        <f>G8+'AGOSTO 2019'!H8</f>
        <v>26821080848</v>
      </c>
      <c r="I8" s="12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2">
        <f>+G10+G23+G21</f>
        <v>2831815803</v>
      </c>
      <c r="H9" s="14">
        <f>G9+'OCTUBRE DE 2019'!H9</f>
        <v>49644321841</v>
      </c>
      <c r="I9" s="129">
        <f t="shared" si="0"/>
        <v>0.41796747434765935</v>
      </c>
      <c r="J9" s="16">
        <f t="shared" ref="J9:J15" si="1">+F9-H9</f>
        <v>69131240584</v>
      </c>
      <c r="K9" s="43">
        <v>0</v>
      </c>
      <c r="L9" s="14">
        <f t="shared" ref="L9:L26" si="2">+H9</f>
        <v>49644321841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2">
        <f>+G11+G16</f>
        <v>2783847590</v>
      </c>
      <c r="H10" s="14">
        <f>G10+'OCTUBRE DE 2019'!H10</f>
        <v>16887398374</v>
      </c>
      <c r="I10" s="129">
        <f t="shared" si="0"/>
        <v>0.19564720311790287</v>
      </c>
      <c r="J10" s="16">
        <f t="shared" si="1"/>
        <v>69428164051</v>
      </c>
      <c r="K10" s="43">
        <v>0</v>
      </c>
      <c r="L10" s="14">
        <f t="shared" si="2"/>
        <v>16887398374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2">
        <f>+G12+G13</f>
        <v>2577758636</v>
      </c>
      <c r="H11" s="14">
        <f>G11+'OCTUBRE DE 2019'!H11</f>
        <v>14621663547</v>
      </c>
      <c r="I11" s="130">
        <f t="shared" si="0"/>
        <v>0.17681271848155519</v>
      </c>
      <c r="J11" s="16">
        <f t="shared" si="1"/>
        <v>68074104453</v>
      </c>
      <c r="K11" s="43">
        <v>0</v>
      </c>
      <c r="L11" s="14">
        <f t="shared" si="2"/>
        <v>14621663547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38">
        <v>2577758636</v>
      </c>
      <c r="H12" s="40">
        <f>G12+'OCTUBRE DE 2019'!H12</f>
        <v>10124158978</v>
      </c>
      <c r="I12" s="130">
        <f t="shared" si="0"/>
        <v>0.12333634958498531</v>
      </c>
      <c r="J12" s="41">
        <f t="shared" si="1"/>
        <v>71961609022</v>
      </c>
      <c r="K12" s="39">
        <v>0</v>
      </c>
      <c r="L12" s="40">
        <f t="shared" si="2"/>
        <v>10124158978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9">
        <v>0</v>
      </c>
      <c r="H13" s="40">
        <f>G13+'OCTUBRE DE 2019'!H13</f>
        <v>4497504569</v>
      </c>
      <c r="I13" s="130">
        <f t="shared" si="0"/>
        <v>7.3729583098360658</v>
      </c>
      <c r="J13" s="21">
        <f t="shared" si="1"/>
        <v>-3887504569</v>
      </c>
      <c r="K13" s="13">
        <v>0</v>
      </c>
      <c r="L13" s="17">
        <f t="shared" si="2"/>
        <v>4497504569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20">
        <v>0</v>
      </c>
      <c r="H14" s="14">
        <f>G14+'OCTUBRE DE 2019'!H14</f>
        <v>0</v>
      </c>
      <c r="I14" s="129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20">
        <v>0</v>
      </c>
      <c r="H15" s="14">
        <f>G15+'OCTUBRE DE 2019'!H15</f>
        <v>0</v>
      </c>
      <c r="I15" s="129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2">
        <f>+G19</f>
        <v>206088954</v>
      </c>
      <c r="H16" s="14">
        <f>G16+'OCTUBRE DE 2019'!H16</f>
        <v>2265734827</v>
      </c>
      <c r="I16" s="129">
        <f>+H16/F16</f>
        <v>0.6259291443049283</v>
      </c>
      <c r="J16" s="12">
        <f>+F16-H16</f>
        <v>1354059598</v>
      </c>
      <c r="K16" s="12">
        <f t="shared" si="5"/>
        <v>0</v>
      </c>
      <c r="L16" s="14">
        <f t="shared" si="2"/>
        <v>2265734827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9">
        <v>0</v>
      </c>
      <c r="H17" s="14">
        <f>G17+'OCTUBRE DE 2019'!H17</f>
        <v>0</v>
      </c>
      <c r="I17" s="129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9">
        <v>0</v>
      </c>
      <c r="H18" s="14">
        <f>G18+'OCTUBRE DE 2019'!H18</f>
        <v>0</v>
      </c>
      <c r="I18" s="129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27">
        <v>206088954</v>
      </c>
      <c r="H19" s="40">
        <f>G19+'OCTUBRE DE 2019'!H19</f>
        <v>2265734827</v>
      </c>
      <c r="I19" s="131">
        <f>+H19/F19</f>
        <v>0.6259291443049283</v>
      </c>
      <c r="J19" s="66">
        <f t="shared" si="6"/>
        <v>1354059598</v>
      </c>
      <c r="K19" s="66">
        <f t="shared" ref="K19" si="7">+K20</f>
        <v>0</v>
      </c>
      <c r="L19" s="68">
        <f t="shared" si="2"/>
        <v>2265734827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2">
        <v>0</v>
      </c>
      <c r="H20" s="14">
        <f>G20+'OCTUBRE DE 2019'!H20</f>
        <v>13087620</v>
      </c>
      <c r="I20" s="132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2">
        <f>+G22</f>
        <v>0</v>
      </c>
      <c r="H21" s="14">
        <f>G21+'OCTUBRE DE 2019'!H21</f>
        <v>31900000000</v>
      </c>
      <c r="I21" s="129">
        <f>+H21/F21</f>
        <v>1</v>
      </c>
      <c r="J21" s="12">
        <f t="shared" si="6"/>
        <v>0</v>
      </c>
      <c r="K21" s="43">
        <v>0</v>
      </c>
      <c r="L21" s="14">
        <f t="shared" si="2"/>
        <v>31900000000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9">
        <v>0</v>
      </c>
      <c r="H22" s="40">
        <f>G22+'OCTUBRE DE 2019'!H22</f>
        <v>31900000000</v>
      </c>
      <c r="I22" s="130">
        <f>+H22/F22</f>
        <v>1</v>
      </c>
      <c r="J22" s="19">
        <f t="shared" si="6"/>
        <v>0</v>
      </c>
      <c r="K22" s="13">
        <v>0</v>
      </c>
      <c r="L22" s="17">
        <f t="shared" si="2"/>
        <v>31900000000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2">
        <f>+G24+G26</f>
        <v>47968213</v>
      </c>
      <c r="H23" s="14">
        <f>G23+'OCTUBRE DE 2019'!H23</f>
        <v>856923467</v>
      </c>
      <c r="I23" s="129">
        <f>+H23/F23</f>
        <v>1.5302204767857144</v>
      </c>
      <c r="J23" s="12">
        <f t="shared" si="6"/>
        <v>-296923467</v>
      </c>
      <c r="K23" s="12">
        <f t="shared" si="8"/>
        <v>0</v>
      </c>
      <c r="L23" s="14">
        <f t="shared" si="2"/>
        <v>856923467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27">
        <v>47968213</v>
      </c>
      <c r="H24" s="40">
        <f>G24+'OCTUBRE DE 2019'!H24</f>
        <v>582054114</v>
      </c>
      <c r="I24" s="130">
        <f>+H24/F24</f>
        <v>1.2653350304347826</v>
      </c>
      <c r="J24" s="38">
        <f t="shared" si="6"/>
        <v>-122054114</v>
      </c>
      <c r="K24" s="39">
        <v>0</v>
      </c>
      <c r="L24" s="40">
        <f t="shared" si="2"/>
        <v>582054114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38">
        <v>0</v>
      </c>
      <c r="H25" s="14">
        <f>G25+'OCTUBRE DE 2019'!H25</f>
        <v>0</v>
      </c>
      <c r="I25" s="130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4">
        <v>0</v>
      </c>
      <c r="H26" s="40">
        <f>G26+'OCTUBRE DE 2019'!H26</f>
        <v>274869353</v>
      </c>
      <c r="I26" s="130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63" t="s">
        <v>24</v>
      </c>
      <c r="B27" s="164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2831815803</v>
      </c>
      <c r="H27" s="27">
        <f>+H8+H9</f>
        <v>76465402689</v>
      </c>
      <c r="I27" s="29">
        <f>+H27/F27</f>
        <v>0.52518657690221648</v>
      </c>
      <c r="J27" s="27">
        <f>+F27-H27</f>
        <v>69131240584</v>
      </c>
      <c r="K27" s="27">
        <f>+K8+K9</f>
        <v>0</v>
      </c>
      <c r="L27" s="27">
        <f>+L8+L9</f>
        <v>76465402689</v>
      </c>
      <c r="P27" s="33"/>
    </row>
    <row r="28" spans="1:16" x14ac:dyDescent="0.25">
      <c r="H28" s="30"/>
    </row>
    <row r="29" spans="1:16" x14ac:dyDescent="0.25">
      <c r="F29" s="133"/>
      <c r="G29" s="134"/>
      <c r="H29" s="32"/>
      <c r="I29" s="53"/>
      <c r="L29" s="31"/>
      <c r="P29" s="58"/>
    </row>
    <row r="30" spans="1:16" x14ac:dyDescent="0.25">
      <c r="F30" s="133"/>
      <c r="G30" s="85"/>
      <c r="J30" s="31">
        <f>+H27+'DICIEMBRE DE 2019'!G27</f>
        <v>250812908385</v>
      </c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35" t="s">
        <v>43</v>
      </c>
      <c r="C34" s="54"/>
      <c r="D34" s="168" t="s">
        <v>36</v>
      </c>
      <c r="E34" s="168"/>
      <c r="F34" s="54"/>
      <c r="G34" s="168" t="s">
        <v>39</v>
      </c>
      <c r="H34" s="168"/>
      <c r="I34" s="168"/>
      <c r="J34" s="170" t="s">
        <v>44</v>
      </c>
      <c r="K34" s="170"/>
      <c r="L34" s="170"/>
    </row>
    <row r="35" spans="1:12" x14ac:dyDescent="0.25">
      <c r="B35" s="136" t="s">
        <v>45</v>
      </c>
      <c r="D35" s="169" t="s">
        <v>40</v>
      </c>
      <c r="E35" s="169"/>
      <c r="G35" s="171" t="s">
        <v>48</v>
      </c>
      <c r="H35" s="171"/>
      <c r="I35" s="171"/>
      <c r="J35" s="169" t="s">
        <v>46</v>
      </c>
      <c r="K35" s="169"/>
      <c r="L35" s="169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G35:I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ageMargins left="1.1023622047244095" right="0.70866141732283472" top="0.74803149606299213" bottom="0.74803149606299213" header="0.31496062992125984" footer="0.31496062992125984"/>
  <pageSetup paperSize="5" scale="6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view="pageBreakPreview" topLeftCell="B1" zoomScaleNormal="100" zoomScaleSheetLayoutView="100" workbookViewId="0">
      <selection activeCell="H27" sqref="H27"/>
    </sheetView>
  </sheetViews>
  <sheetFormatPr baseColWidth="10" defaultRowHeight="15" x14ac:dyDescent="0.25"/>
  <cols>
    <col min="2" max="2" width="44.85546875" bestFit="1" customWidth="1"/>
    <col min="3" max="8" width="21.5703125" customWidth="1"/>
    <col min="9" max="9" width="15" customWidth="1"/>
    <col min="10" max="10" width="21.5703125" customWidth="1"/>
    <col min="11" max="11" width="11" hidden="1" customWidth="1"/>
    <col min="12" max="12" width="19.85546875" hidden="1" customWidth="1"/>
    <col min="16" max="16" width="18.140625" style="57" customWidth="1"/>
  </cols>
  <sheetData>
    <row r="1" spans="1:12" ht="15.75" x14ac:dyDescent="0.25">
      <c r="A1" s="153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15.75" x14ac:dyDescent="0.25">
      <c r="A2" s="156" t="s">
        <v>58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2" ht="15.75" x14ac:dyDescent="0.25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4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12" x14ac:dyDescent="0.25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7"/>
    </row>
    <row r="6" spans="1:12" x14ac:dyDescent="0.25">
      <c r="A6" s="159" t="s">
        <v>0</v>
      </c>
      <c r="B6" s="160"/>
      <c r="C6" s="161" t="s">
        <v>1</v>
      </c>
      <c r="D6" s="163" t="s">
        <v>2</v>
      </c>
      <c r="E6" s="164"/>
      <c r="F6" s="161" t="s">
        <v>3</v>
      </c>
      <c r="G6" s="163" t="s">
        <v>4</v>
      </c>
      <c r="H6" s="172"/>
      <c r="I6" s="165"/>
      <c r="J6" s="166"/>
      <c r="K6" s="166"/>
      <c r="L6" s="167"/>
    </row>
    <row r="7" spans="1:12" ht="30" x14ac:dyDescent="0.25">
      <c r="A7" s="4" t="s">
        <v>5</v>
      </c>
      <c r="B7" s="4" t="s">
        <v>6</v>
      </c>
      <c r="C7" s="162"/>
      <c r="D7" s="4" t="s">
        <v>7</v>
      </c>
      <c r="E7" s="4" t="s">
        <v>8</v>
      </c>
      <c r="F7" s="162"/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7"/>
      <c r="H8" s="9">
        <f>G8+'AGOSTO 2019'!H8</f>
        <v>26821080848</v>
      </c>
      <c r="I8" s="128">
        <f t="shared" ref="I8:I20" si="0">+H8/F8</f>
        <v>1</v>
      </c>
      <c r="J8" s="9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133942381058</v>
      </c>
      <c r="E9" s="14">
        <f>+E10+E23+E21</f>
        <v>134485056483</v>
      </c>
      <c r="F9" s="83">
        <f>+C9+E9</f>
        <v>252717943483</v>
      </c>
      <c r="G9" s="12">
        <f>+G10+G23+G21</f>
        <v>174347505696</v>
      </c>
      <c r="H9" s="14">
        <f>G9+'NOVIEMBRE DE 2019'!H9</f>
        <v>223991827537</v>
      </c>
      <c r="I9" s="129">
        <f t="shared" si="0"/>
        <v>0.88633131644673913</v>
      </c>
      <c r="J9" s="14">
        <f t="shared" ref="J9:J15" si="1">+F9-H9</f>
        <v>28726115946</v>
      </c>
      <c r="K9" s="43">
        <v>0</v>
      </c>
      <c r="L9" s="14">
        <f t="shared" ref="L9:L26" si="2">+H9</f>
        <v>223991827537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133942381058</v>
      </c>
      <c r="E10" s="14">
        <f>+E11+E16</f>
        <v>134485056483</v>
      </c>
      <c r="F10" s="83">
        <f>+C10+E10</f>
        <v>220257943483</v>
      </c>
      <c r="G10" s="12">
        <f>+G11+G16</f>
        <v>172476536390</v>
      </c>
      <c r="H10" s="14">
        <f>G10+'NOVIEMBRE DE 2019'!H10</f>
        <v>189363934764</v>
      </c>
      <c r="I10" s="129">
        <f t="shared" si="0"/>
        <v>0.8597371416873123</v>
      </c>
      <c r="J10" s="14">
        <f t="shared" si="1"/>
        <v>30894008719</v>
      </c>
      <c r="K10" s="43">
        <v>0</v>
      </c>
      <c r="L10" s="14">
        <f t="shared" si="2"/>
        <v>189363934764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f>+D12+D13+D14+D15</f>
        <v>-6800000000</v>
      </c>
      <c r="E11" s="14">
        <f t="shared" ref="E11:E26" si="3">+D11</f>
        <v>-6800000000</v>
      </c>
      <c r="F11" s="83">
        <f>+C11+E11</f>
        <v>75895768000</v>
      </c>
      <c r="G11" s="12">
        <f>+G12+G13</f>
        <v>32831711330</v>
      </c>
      <c r="H11" s="14">
        <f>G11+'NOVIEMBRE DE 2019'!H11</f>
        <v>47453374877</v>
      </c>
      <c r="I11" s="130">
        <f t="shared" si="0"/>
        <v>0.6252440172553495</v>
      </c>
      <c r="J11" s="14">
        <f t="shared" si="1"/>
        <v>28442393123</v>
      </c>
      <c r="K11" s="43">
        <v>0</v>
      </c>
      <c r="L11" s="14">
        <f t="shared" si="2"/>
        <v>47453374877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-10700000000</v>
      </c>
      <c r="E12" s="17">
        <f t="shared" si="3"/>
        <v>-10700000000</v>
      </c>
      <c r="F12" s="85">
        <f t="shared" ref="F12:F26" si="4">+C12+E12</f>
        <v>71385768000</v>
      </c>
      <c r="G12" s="38">
        <v>32831711330</v>
      </c>
      <c r="H12" s="40">
        <f>G12+'NOVIEMBRE DE 2019'!H12</f>
        <v>42955870308</v>
      </c>
      <c r="I12" s="130">
        <f t="shared" si="0"/>
        <v>0.60174277746791205</v>
      </c>
      <c r="J12" s="40">
        <f t="shared" si="1"/>
        <v>28429897692</v>
      </c>
      <c r="K12" s="39">
        <v>0</v>
      </c>
      <c r="L12" s="40">
        <f t="shared" si="2"/>
        <v>42955870308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3900000000</v>
      </c>
      <c r="E13" s="17">
        <f t="shared" si="3"/>
        <v>3900000000</v>
      </c>
      <c r="F13" s="85">
        <f t="shared" si="4"/>
        <v>4510000000</v>
      </c>
      <c r="G13" s="19">
        <v>0</v>
      </c>
      <c r="H13" s="40">
        <f>G13+'NOVIEMBRE DE 2019'!H13</f>
        <v>4497504569</v>
      </c>
      <c r="I13" s="130">
        <f t="shared" si="0"/>
        <v>0.99722939445676273</v>
      </c>
      <c r="J13" s="17">
        <f t="shared" si="1"/>
        <v>12495431</v>
      </c>
      <c r="K13" s="13">
        <v>0</v>
      </c>
      <c r="L13" s="17">
        <f t="shared" si="2"/>
        <v>4497504569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20">
        <v>0</v>
      </c>
      <c r="H14" s="14">
        <f>G14+'NOVIEMBRE DE 2019'!H14</f>
        <v>0</v>
      </c>
      <c r="I14" s="129" t="e">
        <f t="shared" si="0"/>
        <v>#DIV/0!</v>
      </c>
      <c r="J14" s="17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20">
        <v>0</v>
      </c>
      <c r="H15" s="14">
        <f>G15+'NOVIEMBRE DE 2019'!H15</f>
        <v>0</v>
      </c>
      <c r="I15" s="129" t="e">
        <f t="shared" si="0"/>
        <v>#DIV/0!</v>
      </c>
      <c r="J15" s="17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140742381058</v>
      </c>
      <c r="E16" s="14">
        <f t="shared" si="5"/>
        <v>141285056483</v>
      </c>
      <c r="F16" s="83">
        <f>+C16+E16</f>
        <v>144362175483</v>
      </c>
      <c r="G16" s="12">
        <f>+G19</f>
        <v>139644825060</v>
      </c>
      <c r="H16" s="14">
        <f>G16+'NOVIEMBRE DE 2019'!H16</f>
        <v>141910559887</v>
      </c>
      <c r="I16" s="129">
        <f>+H16/F16</f>
        <v>0.98301760424572782</v>
      </c>
      <c r="J16" s="14">
        <f>+F16-H16</f>
        <v>2451615596</v>
      </c>
      <c r="K16" s="14">
        <f t="shared" si="5"/>
        <v>0</v>
      </c>
      <c r="L16" s="14">
        <f t="shared" si="2"/>
        <v>141910559887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9">
        <v>0</v>
      </c>
      <c r="H17" s="14">
        <f>G17+'NOVIEMBRE DE 2019'!H17</f>
        <v>0</v>
      </c>
      <c r="I17" s="129" t="e">
        <f t="shared" si="0"/>
        <v>#DIV/0!</v>
      </c>
      <c r="J17" s="17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9">
        <v>0</v>
      </c>
      <c r="H18" s="14">
        <f>G18+'NOVIEMBRE DE 2019'!H18</f>
        <v>0</v>
      </c>
      <c r="I18" s="129">
        <v>0</v>
      </c>
      <c r="J18" s="17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>133942381058+6800000000</f>
        <v>140742381058</v>
      </c>
      <c r="E19" s="40">
        <f>'JUNIO 2019'!E19+D19</f>
        <v>141285056483</v>
      </c>
      <c r="F19" s="87">
        <f>+C19+E19</f>
        <v>144362175483</v>
      </c>
      <c r="G19" s="127">
        <v>139644825060</v>
      </c>
      <c r="H19" s="40">
        <f>G19+'NOVIEMBRE DE 2019'!H19</f>
        <v>141910559887</v>
      </c>
      <c r="I19" s="131">
        <f>+H19/F19</f>
        <v>0.98301760424572782</v>
      </c>
      <c r="J19" s="68">
        <f t="shared" si="6"/>
        <v>2451615596</v>
      </c>
      <c r="K19" s="68">
        <f t="shared" ref="K19" si="7">+K20</f>
        <v>0</v>
      </c>
      <c r="L19" s="68">
        <f t="shared" si="2"/>
        <v>141910559887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2">
        <v>0</v>
      </c>
      <c r="H20" s="40">
        <f>G20+'NOVIEMBRE DE 2019'!H20</f>
        <v>13087620</v>
      </c>
      <c r="I20" s="132">
        <f t="shared" si="0"/>
        <v>4.253205677128509E-3</v>
      </c>
      <c r="J20" s="65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2">
        <f>+G22</f>
        <v>0</v>
      </c>
      <c r="H21" s="40">
        <f>G21+'NOVIEMBRE DE 2019'!H21</f>
        <v>31900000000</v>
      </c>
      <c r="I21" s="129">
        <f>+H21/F21</f>
        <v>1</v>
      </c>
      <c r="J21" s="14">
        <f t="shared" si="6"/>
        <v>0</v>
      </c>
      <c r="K21" s="43">
        <v>0</v>
      </c>
      <c r="L21" s="14">
        <f t="shared" si="2"/>
        <v>31900000000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9">
        <v>0</v>
      </c>
      <c r="H22" s="40">
        <f>G22+'NOVIEMBRE DE 2019'!H22</f>
        <v>31900000000</v>
      </c>
      <c r="I22" s="130">
        <f>+H22/F22</f>
        <v>1</v>
      </c>
      <c r="J22" s="17">
        <f t="shared" si="6"/>
        <v>0</v>
      </c>
      <c r="K22" s="13">
        <v>0</v>
      </c>
      <c r="L22" s="17">
        <f t="shared" si="2"/>
        <v>31900000000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2">
        <f>+G24+G26</f>
        <v>1870969306</v>
      </c>
      <c r="H23" s="14">
        <f>G23+'NOVIEMBRE DE 2019'!H23</f>
        <v>2727892773</v>
      </c>
      <c r="I23" s="129">
        <f>+H23/F23</f>
        <v>4.8712370946428569</v>
      </c>
      <c r="J23" s="14">
        <f t="shared" si="6"/>
        <v>-2167892773</v>
      </c>
      <c r="K23" s="14">
        <f t="shared" si="8"/>
        <v>0</v>
      </c>
      <c r="L23" s="14">
        <f t="shared" si="2"/>
        <v>2727892773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27">
        <v>39493540</v>
      </c>
      <c r="H24" s="40">
        <f>G24+'NOVIEMBRE DE 2019'!H24</f>
        <v>621547654</v>
      </c>
      <c r="I24" s="130">
        <f>+H24/F24</f>
        <v>1.3511905521739132</v>
      </c>
      <c r="J24" s="40">
        <f t="shared" si="6"/>
        <v>-161547654</v>
      </c>
      <c r="K24" s="39">
        <v>0</v>
      </c>
      <c r="L24" s="40">
        <f t="shared" si="2"/>
        <v>621547654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38">
        <v>0</v>
      </c>
      <c r="H25" s="40">
        <f>G25+'NOVIEMBRE DE 2019'!H25</f>
        <v>0</v>
      </c>
      <c r="I25" s="130">
        <v>0</v>
      </c>
      <c r="J25" s="40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4">
        <v>1831475766</v>
      </c>
      <c r="H26" s="40">
        <f>G26+'NOVIEMBRE DE 2019'!H26</f>
        <v>2106345119</v>
      </c>
      <c r="I26" s="130">
        <f>+H26/F26</f>
        <v>21.063451189999999</v>
      </c>
      <c r="J26" s="26">
        <f t="shared" si="6"/>
        <v>-2006345119</v>
      </c>
      <c r="K26" s="25">
        <v>0</v>
      </c>
      <c r="L26" s="26">
        <f t="shared" si="2"/>
        <v>2106345119</v>
      </c>
      <c r="P26" s="32"/>
    </row>
    <row r="27" spans="1:16" x14ac:dyDescent="0.25">
      <c r="A27" s="163" t="s">
        <v>61</v>
      </c>
      <c r="B27" s="164"/>
      <c r="C27" s="27">
        <f t="shared" ref="C27:H27" si="9">+C8+C9</f>
        <v>150877495000</v>
      </c>
      <c r="D27" s="27">
        <f t="shared" si="9"/>
        <v>133942381058</v>
      </c>
      <c r="E27" s="27">
        <f t="shared" si="9"/>
        <v>128661529331</v>
      </c>
      <c r="F27" s="27">
        <f t="shared" si="9"/>
        <v>279539024331</v>
      </c>
      <c r="G27" s="27">
        <f t="shared" si="9"/>
        <v>174347505696</v>
      </c>
      <c r="H27" s="27">
        <f t="shared" si="9"/>
        <v>250812908385</v>
      </c>
      <c r="I27" s="29">
        <f>+H27/F27</f>
        <v>0.89723754665471811</v>
      </c>
      <c r="J27" s="27">
        <f>+F27-H27</f>
        <v>28726115946</v>
      </c>
      <c r="K27" s="27">
        <f>+K8+K9</f>
        <v>0</v>
      </c>
      <c r="L27" s="27">
        <f>+L8+L9</f>
        <v>250812908385</v>
      </c>
      <c r="P27" s="33"/>
    </row>
    <row r="28" spans="1:16" x14ac:dyDescent="0.25">
      <c r="H28" s="30"/>
    </row>
    <row r="29" spans="1:16" x14ac:dyDescent="0.25">
      <c r="F29" s="133"/>
      <c r="G29" s="134"/>
      <c r="H29" s="32"/>
      <c r="I29" s="53"/>
      <c r="L29" s="31"/>
      <c r="P29" s="58"/>
    </row>
    <row r="30" spans="1:16" x14ac:dyDescent="0.25">
      <c r="F30" s="133"/>
      <c r="G30" s="85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1" x14ac:dyDescent="0.25">
      <c r="F33" s="31"/>
    </row>
    <row r="34" spans="1:11" x14ac:dyDescent="0.25">
      <c r="A34" s="54"/>
      <c r="B34" s="140" t="s">
        <v>43</v>
      </c>
      <c r="C34" s="54"/>
      <c r="D34" s="148" t="s">
        <v>36</v>
      </c>
      <c r="E34" s="152"/>
      <c r="F34" s="54"/>
      <c r="G34" s="148" t="s">
        <v>39</v>
      </c>
      <c r="H34" s="148"/>
      <c r="I34" s="170" t="s">
        <v>59</v>
      </c>
      <c r="J34" s="170"/>
      <c r="K34" s="150"/>
    </row>
    <row r="35" spans="1:11" x14ac:dyDescent="0.25">
      <c r="B35" s="141" t="s">
        <v>45</v>
      </c>
      <c r="D35" s="149" t="s">
        <v>40</v>
      </c>
      <c r="E35" s="56"/>
      <c r="G35" s="151" t="s">
        <v>48</v>
      </c>
      <c r="H35" s="151"/>
      <c r="I35" s="169" t="s">
        <v>60</v>
      </c>
      <c r="J35" s="169"/>
      <c r="K35" s="149"/>
    </row>
    <row r="36" spans="1:11" x14ac:dyDescent="0.25">
      <c r="G36" s="31"/>
    </row>
    <row r="37" spans="1:11" x14ac:dyDescent="0.25">
      <c r="G37" s="31"/>
      <c r="H37" s="31"/>
    </row>
    <row r="38" spans="1:11" x14ac:dyDescent="0.25">
      <c r="F38" s="32"/>
      <c r="G38" s="31"/>
    </row>
    <row r="39" spans="1:11" x14ac:dyDescent="0.25">
      <c r="F39" s="32"/>
      <c r="G39" s="31"/>
      <c r="H39" s="90"/>
    </row>
    <row r="40" spans="1:11" x14ac:dyDescent="0.25">
      <c r="F40" s="32"/>
      <c r="G40" s="31"/>
      <c r="H40" s="90"/>
      <c r="I40" s="31"/>
      <c r="J40" s="31"/>
    </row>
    <row r="41" spans="1:11" x14ac:dyDescent="0.25">
      <c r="G41" s="31"/>
      <c r="H41" s="90"/>
      <c r="I41" s="31"/>
      <c r="J41" s="31"/>
    </row>
    <row r="42" spans="1:11" x14ac:dyDescent="0.25">
      <c r="F42" s="34"/>
      <c r="H42" s="90"/>
      <c r="I42" s="31"/>
      <c r="J42" s="31"/>
    </row>
    <row r="43" spans="1:11" x14ac:dyDescent="0.25">
      <c r="F43" s="34"/>
      <c r="H43" s="90"/>
    </row>
    <row r="44" spans="1:11" x14ac:dyDescent="0.25">
      <c r="F44" s="35"/>
      <c r="H44" s="90"/>
    </row>
    <row r="45" spans="1:11" x14ac:dyDescent="0.25">
      <c r="H45" s="90"/>
    </row>
    <row r="46" spans="1:11" x14ac:dyDescent="0.25">
      <c r="F46" s="35"/>
      <c r="H46" s="90"/>
    </row>
    <row r="47" spans="1:11" x14ac:dyDescent="0.25">
      <c r="H47" s="90"/>
      <c r="I47" s="31"/>
      <c r="J47" s="31"/>
    </row>
    <row r="48" spans="1:11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1">
    <mergeCell ref="I34:J34"/>
    <mergeCell ref="I35:J35"/>
    <mergeCell ref="A1:L1"/>
    <mergeCell ref="A2:L2"/>
    <mergeCell ref="A6:B6"/>
    <mergeCell ref="C6:C7"/>
    <mergeCell ref="D6:E6"/>
    <mergeCell ref="F6:F7"/>
    <mergeCell ref="G6:H6"/>
    <mergeCell ref="I6:L6"/>
    <mergeCell ref="A27:B27"/>
  </mergeCells>
  <pageMargins left="1.1023622047244095" right="0.51181102362204722" top="0.74803149606299213" bottom="0.74803149606299213" header="0.31496062992125984" footer="0.31496062992125984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120" zoomScaleNormal="120" workbookViewId="0">
      <selection activeCell="A8" sqref="A8:B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9.28515625" customWidth="1"/>
    <col min="11" max="11" width="11" customWidth="1"/>
    <col min="12" max="12" width="19.85546875" customWidth="1"/>
    <col min="16" max="16" width="14.85546875" style="57" customWidth="1"/>
  </cols>
  <sheetData>
    <row r="1" spans="1:12" ht="15.75" x14ac:dyDescent="0.25">
      <c r="A1" s="153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15.75" x14ac:dyDescent="0.25">
      <c r="A2" s="156" t="s">
        <v>42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2" ht="15.75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9" t="s">
        <v>0</v>
      </c>
      <c r="B6" s="160"/>
      <c r="C6" s="161" t="s">
        <v>1</v>
      </c>
      <c r="D6" s="163" t="s">
        <v>2</v>
      </c>
      <c r="E6" s="164"/>
      <c r="F6" s="161" t="s">
        <v>3</v>
      </c>
      <c r="G6" s="163" t="s">
        <v>4</v>
      </c>
      <c r="H6" s="164"/>
      <c r="I6" s="165"/>
      <c r="J6" s="166"/>
      <c r="K6" s="166"/>
      <c r="L6" s="167"/>
    </row>
    <row r="7" spans="1:12" ht="30" x14ac:dyDescent="0.25">
      <c r="A7" s="4" t="s">
        <v>5</v>
      </c>
      <c r="B7" s="4" t="s">
        <v>6</v>
      </c>
      <c r="C7" s="162"/>
      <c r="D7" s="4" t="s">
        <v>7</v>
      </c>
      <c r="E7" s="4" t="s">
        <v>8</v>
      </c>
      <c r="F7" s="16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>
        <v>26821080848</v>
      </c>
      <c r="H8" s="82">
        <f>+G8+'ejecucion ingresos ENERO 19'!H8</f>
        <v>26821080848</v>
      </c>
      <c r="I8" s="48">
        <f t="shared" ref="I8:I13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+G10+G21+G23</f>
        <v>9367432132</v>
      </c>
      <c r="H9" s="83">
        <f>+G9+'ejecucion ingresos ENERO 19'!H9</f>
        <v>9590307753</v>
      </c>
      <c r="I9" s="15">
        <f t="shared" si="0"/>
        <v>8.1113706992539225E-2</v>
      </c>
      <c r="J9" s="16">
        <f t="shared" si="1"/>
        <v>108642579247</v>
      </c>
      <c r="K9" s="43">
        <v>0</v>
      </c>
      <c r="L9" s="14">
        <f t="shared" ref="L9:L26" si="4">+H9</f>
        <v>9590307753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199592784</v>
      </c>
      <c r="H10" s="83">
        <f>+G10+'ejecucion ingresos ENERO 19'!H10</f>
        <v>304467624</v>
      </c>
      <c r="I10" s="15">
        <f t="shared" si="0"/>
        <v>3.5496954183202437E-3</v>
      </c>
      <c r="J10" s="16">
        <f t="shared" si="1"/>
        <v>85468419376</v>
      </c>
      <c r="K10" s="43">
        <v>0</v>
      </c>
      <c r="L10" s="14">
        <f t="shared" si="4"/>
        <v>304467624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0</v>
      </c>
      <c r="H11" s="83">
        <f>+G11+'ejecucion ingresos ENERO 19'!H11</f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4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ENERO 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5">
        <f>+G13+'ejecucion ingresos ENERO 19'!H13</f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4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ref="I14:I20" si="5">+H14/F14</f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5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6">SUM(D17:D19)</f>
        <v>0</v>
      </c>
      <c r="E16" s="12">
        <f t="shared" si="6"/>
        <v>0</v>
      </c>
      <c r="F16" s="12">
        <f t="shared" si="3"/>
        <v>3077119000</v>
      </c>
      <c r="G16" s="14">
        <f>+G17+G19+G18</f>
        <v>199592784</v>
      </c>
      <c r="H16" s="83">
        <f>+G16+'ejecucion ingresos ENERO 19'!H16</f>
        <v>212680404</v>
      </c>
      <c r="I16" s="15">
        <f>+H16/F16</f>
        <v>6.9116730292198642E-2</v>
      </c>
      <c r="J16" s="12">
        <f>+F16-H16</f>
        <v>2864438596</v>
      </c>
      <c r="K16" s="12">
        <f t="shared" si="6"/>
        <v>0</v>
      </c>
      <c r="L16" s="14">
        <f t="shared" si="4"/>
        <v>212680404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5"/>
        <v>#DIV/0!</v>
      </c>
      <c r="J17" s="19">
        <f t="shared" ref="J17:J26" si="7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7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8">+D20</f>
        <v>0</v>
      </c>
      <c r="E19" s="66">
        <f t="shared" si="8"/>
        <v>0</v>
      </c>
      <c r="F19" s="66">
        <f t="shared" si="3"/>
        <v>3077119000</v>
      </c>
      <c r="G19" s="68">
        <v>199592784</v>
      </c>
      <c r="H19" s="87">
        <f>+G19+'ejecucion ingresos ENERO 19'!H19</f>
        <v>212680404</v>
      </c>
      <c r="I19" s="67">
        <f>+H19/F19</f>
        <v>6.9116730292198642E-2</v>
      </c>
      <c r="J19" s="66">
        <f t="shared" si="7"/>
        <v>2864438596</v>
      </c>
      <c r="K19" s="66">
        <f t="shared" si="8"/>
        <v>0</v>
      </c>
      <c r="L19" s="68">
        <f t="shared" si="4"/>
        <v>212680404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5"/>
        <v>4.253205677128509E-3</v>
      </c>
      <c r="J20" s="62">
        <f t="shared" si="7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9000000000</v>
      </c>
      <c r="H21" s="83">
        <f>+G21+'ejecucion ingresos ENERO 19'!H21</f>
        <v>9000000000</v>
      </c>
      <c r="I21" s="15">
        <f>+H21/F21</f>
        <v>0.28213166144200624</v>
      </c>
      <c r="J21" s="12">
        <f t="shared" si="7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9000000000</v>
      </c>
      <c r="H22" s="85">
        <f>+G22+'ejecucion ingresos ENERO 19'!H22</f>
        <v>9000000000</v>
      </c>
      <c r="I22" s="22">
        <f>+H22/F22</f>
        <v>0.28213166144200624</v>
      </c>
      <c r="J22" s="19">
        <f t="shared" si="7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9">+D24+D26</f>
        <v>0</v>
      </c>
      <c r="E23" s="12">
        <f t="shared" si="9"/>
        <v>0</v>
      </c>
      <c r="F23" s="12">
        <f t="shared" si="3"/>
        <v>560000000</v>
      </c>
      <c r="G23" s="14">
        <f>+G24+G26</f>
        <v>167839348</v>
      </c>
      <c r="H23" s="83">
        <f>+G23+'ejecucion ingresos ENERO 19'!H23</f>
        <v>285840129</v>
      </c>
      <c r="I23" s="15">
        <f>+H23/F23</f>
        <v>0.51042880178571426</v>
      </c>
      <c r="J23" s="12">
        <f t="shared" si="7"/>
        <v>274159871</v>
      </c>
      <c r="K23" s="12">
        <f t="shared" si="9"/>
        <v>0</v>
      </c>
      <c r="L23" s="14">
        <f t="shared" si="4"/>
        <v>285840129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62274752</v>
      </c>
      <c r="H24" s="84">
        <f>+G24+'ejecucion ingresos ENERO 19'!H24</f>
        <v>120160283</v>
      </c>
      <c r="I24" s="22">
        <f>+H24/F24</f>
        <v>0.26121800652173915</v>
      </c>
      <c r="J24" s="38">
        <f t="shared" si="7"/>
        <v>339839717</v>
      </c>
      <c r="K24" s="39">
        <v>0</v>
      </c>
      <c r="L24" s="40">
        <f t="shared" si="4"/>
        <v>120160283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7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105564596</v>
      </c>
      <c r="H26" s="89">
        <f>+G26+'ejecucion ingresos ENERO 19'!H26</f>
        <v>165679846</v>
      </c>
      <c r="I26" s="22">
        <f>+H26/F26</f>
        <v>1.6567984600000001</v>
      </c>
      <c r="J26" s="24">
        <f t="shared" si="7"/>
        <v>-65679846</v>
      </c>
      <c r="K26" s="25">
        <v>0</v>
      </c>
      <c r="L26" s="26">
        <f t="shared" si="4"/>
        <v>165679846</v>
      </c>
    </row>
    <row r="27" spans="1:16" x14ac:dyDescent="0.25">
      <c r="A27" s="163" t="s">
        <v>24</v>
      </c>
      <c r="B27" s="164"/>
      <c r="C27" s="27">
        <f t="shared" ref="C27:F27" si="10">+C8+C9</f>
        <v>150877495000</v>
      </c>
      <c r="D27" s="27">
        <f t="shared" si="10"/>
        <v>0</v>
      </c>
      <c r="E27" s="27">
        <f t="shared" si="10"/>
        <v>0</v>
      </c>
      <c r="F27" s="27">
        <f t="shared" si="10"/>
        <v>150877495000</v>
      </c>
      <c r="G27" s="28">
        <f>+G8+G9</f>
        <v>36188512980</v>
      </c>
      <c r="H27" s="28">
        <f>+H8+H9</f>
        <v>36411388601</v>
      </c>
      <c r="I27" s="29">
        <f>+H27/F27</f>
        <v>0.24133081345895888</v>
      </c>
      <c r="J27" s="27">
        <f>+F27-H27</f>
        <v>114466106399</v>
      </c>
      <c r="K27" s="27">
        <f>+K8+K9</f>
        <v>0</v>
      </c>
      <c r="L27" s="27">
        <f>+L8+L9</f>
        <v>36411388601</v>
      </c>
    </row>
    <row r="28" spans="1:16" x14ac:dyDescent="0.25">
      <c r="H28" s="30"/>
    </row>
    <row r="29" spans="1:16" x14ac:dyDescent="0.25">
      <c r="G29" s="31"/>
      <c r="H29" s="32">
        <v>397004717.95999998</v>
      </c>
      <c r="I29" s="53"/>
      <c r="L29" s="31"/>
      <c r="P29" s="58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72" t="s">
        <v>43</v>
      </c>
      <c r="C34" s="54"/>
      <c r="D34" s="168" t="s">
        <v>36</v>
      </c>
      <c r="E34" s="168"/>
      <c r="F34" s="54"/>
      <c r="G34" s="168" t="s">
        <v>39</v>
      </c>
      <c r="H34" s="168"/>
      <c r="I34" s="168"/>
      <c r="J34" s="170" t="s">
        <v>44</v>
      </c>
      <c r="K34" s="170"/>
      <c r="L34" s="170"/>
    </row>
    <row r="35" spans="1:12" x14ac:dyDescent="0.25">
      <c r="B35" s="73" t="s">
        <v>45</v>
      </c>
      <c r="D35" s="169" t="s">
        <v>40</v>
      </c>
      <c r="E35" s="169"/>
      <c r="G35" s="56" t="s">
        <v>32</v>
      </c>
      <c r="H35" s="56"/>
      <c r="J35" s="169" t="s">
        <v>46</v>
      </c>
      <c r="K35" s="169"/>
      <c r="L35" s="169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  <row r="46" spans="1:12" x14ac:dyDescent="0.25">
      <c r="F46" s="35"/>
    </row>
  </sheetData>
  <mergeCells count="14">
    <mergeCell ref="A27:B27"/>
    <mergeCell ref="D34:E34"/>
    <mergeCell ref="G34:I34"/>
    <mergeCell ref="J34:L34"/>
    <mergeCell ref="D35:E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51181102362204722" top="0.74803149606299213" bottom="0.74803149606299213" header="0.31496062992125984" footer="0.31496062992125984"/>
  <pageSetup paperSize="145" scale="6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>
      <selection activeCell="H10" sqref="H10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53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15.75" x14ac:dyDescent="0.25">
      <c r="A2" s="156" t="s">
        <v>47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2" ht="15.75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1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9" t="s">
        <v>0</v>
      </c>
      <c r="B6" s="160"/>
      <c r="C6" s="161" t="s">
        <v>1</v>
      </c>
      <c r="D6" s="163" t="s">
        <v>2</v>
      </c>
      <c r="E6" s="164"/>
      <c r="F6" s="161" t="s">
        <v>3</v>
      </c>
      <c r="G6" s="163" t="s">
        <v>4</v>
      </c>
      <c r="H6" s="164"/>
      <c r="I6" s="165"/>
      <c r="J6" s="166"/>
      <c r="K6" s="166"/>
      <c r="L6" s="167"/>
    </row>
    <row r="7" spans="1:12" ht="30" x14ac:dyDescent="0.25">
      <c r="A7" s="4" t="s">
        <v>5</v>
      </c>
      <c r="B7" s="4" t="s">
        <v>6</v>
      </c>
      <c r="C7" s="162"/>
      <c r="D7" s="4" t="s">
        <v>7</v>
      </c>
      <c r="E7" s="4" t="s">
        <v>8</v>
      </c>
      <c r="F7" s="16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82">
        <f>+'ejecucion ingresos FEBRER 1 (2'!H8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+G11+G16+G21+G23</f>
        <v>397004718</v>
      </c>
      <c r="H9" s="83">
        <f>+G9+'ejecucion ingresos FEBRER 1 (2'!H9</f>
        <v>9987312471</v>
      </c>
      <c r="I9" s="15">
        <f t="shared" si="0"/>
        <v>8.4471526699673671E-2</v>
      </c>
      <c r="J9" s="16">
        <f t="shared" si="1"/>
        <v>108245574529</v>
      </c>
      <c r="K9" s="43">
        <v>0</v>
      </c>
      <c r="L9" s="14">
        <f t="shared" ref="L9:L26" si="4">+H9</f>
        <v>9987312471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245152944</v>
      </c>
      <c r="H10" s="83">
        <f>+G10+'ejecucion ingresos FEBRER 1 (2'!H10</f>
        <v>549620568</v>
      </c>
      <c r="I10" s="15">
        <f t="shared" si="0"/>
        <v>6.407859024262527E-3</v>
      </c>
      <c r="J10" s="16">
        <f t="shared" si="1"/>
        <v>85223266432</v>
      </c>
      <c r="K10" s="43">
        <v>0</v>
      </c>
      <c r="L10" s="14">
        <f t="shared" si="4"/>
        <v>549620568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30595740</v>
      </c>
      <c r="H11" s="83">
        <f>+G11+'ejecucion ingresos FEBRER 1 (2'!H11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FEBRER 1 (2'!H12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30595740</v>
      </c>
      <c r="H13" s="85">
        <f>+G13+'ejecucion ingresos FEBRER 1 (2'!H13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214557204</v>
      </c>
      <c r="H16" s="83">
        <f>+G16+'ejecucion ingresos FEBRER 1 (2'!H16</f>
        <v>427237608</v>
      </c>
      <c r="I16" s="15">
        <f>+H16/F16</f>
        <v>0.13884338174766722</v>
      </c>
      <c r="J16" s="12">
        <f>+F16-H16</f>
        <v>2649881392</v>
      </c>
      <c r="K16" s="12">
        <f t="shared" si="5"/>
        <v>0</v>
      </c>
      <c r="L16" s="14">
        <f t="shared" si="4"/>
        <v>427237608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214557204</v>
      </c>
      <c r="H19" s="87">
        <f>+G19+'ejecucion ingresos FEBRER 1 (2'!H19</f>
        <v>427237608</v>
      </c>
      <c r="I19" s="67">
        <f>+H19/F19</f>
        <v>0.13884338174766722</v>
      </c>
      <c r="J19" s="66">
        <f t="shared" si="6"/>
        <v>2649881392</v>
      </c>
      <c r="K19" s="66">
        <f t="shared" si="7"/>
        <v>0</v>
      </c>
      <c r="L19" s="68">
        <f t="shared" si="4"/>
        <v>427237608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0</v>
      </c>
      <c r="H21" s="83">
        <f>+G21+'ejecucion ingresos FEBRER 1 (2'!H21</f>
        <v>9000000000</v>
      </c>
      <c r="I21" s="15">
        <f>+H21/F21</f>
        <v>0.28213166144200624</v>
      </c>
      <c r="J21" s="12">
        <f t="shared" si="6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0</v>
      </c>
      <c r="H22" s="85">
        <f>+G22+'ejecucion ingresos FEBRER 1 (2'!H22</f>
        <v>9000000000</v>
      </c>
      <c r="I22" s="22">
        <f>+H22/F22</f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151851774</v>
      </c>
      <c r="H23" s="83">
        <f>+G23+'ejecucion ingresos FEBRER 1 (2'!H23</f>
        <v>437691903</v>
      </c>
      <c r="I23" s="15">
        <f>+H23/F23</f>
        <v>0.7815926839285714</v>
      </c>
      <c r="J23" s="12">
        <f t="shared" si="6"/>
        <v>122308097</v>
      </c>
      <c r="K23" s="12">
        <f t="shared" si="8"/>
        <v>0</v>
      </c>
      <c r="L23" s="14">
        <f t="shared" si="4"/>
        <v>437691903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69256126</v>
      </c>
      <c r="H24" s="84">
        <f>+G24+'ejecucion ingresos FEBRER 1 (2'!H24</f>
        <v>189416409</v>
      </c>
      <c r="I24" s="22">
        <f>+H24/F24</f>
        <v>0.41177480217391305</v>
      </c>
      <c r="J24" s="38">
        <f t="shared" si="6"/>
        <v>270583591</v>
      </c>
      <c r="K24" s="39">
        <v>0</v>
      </c>
      <c r="L24" s="40">
        <f t="shared" si="4"/>
        <v>189416409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82595648</v>
      </c>
      <c r="H26" s="89">
        <f>+G26+'ejecucion ingresos FEBRER 1 (2'!H26</f>
        <v>248275494</v>
      </c>
      <c r="I26" s="22">
        <f>+H26/F26</f>
        <v>2.48275494</v>
      </c>
      <c r="J26" s="24">
        <f t="shared" si="6"/>
        <v>-148275494</v>
      </c>
      <c r="K26" s="25">
        <v>0</v>
      </c>
      <c r="L26" s="26">
        <f t="shared" si="4"/>
        <v>248275494</v>
      </c>
      <c r="P26" s="32"/>
    </row>
    <row r="27" spans="1:16" x14ac:dyDescent="0.25">
      <c r="A27" s="163" t="s">
        <v>24</v>
      </c>
      <c r="B27" s="164"/>
      <c r="C27" s="27">
        <f t="shared" ref="C27:G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 t="shared" si="9"/>
        <v>397004718</v>
      </c>
      <c r="H27" s="28">
        <f>+H8+H9</f>
        <v>36808393319</v>
      </c>
      <c r="I27" s="29">
        <f>+H27/F27</f>
        <v>0.24396211853199179</v>
      </c>
      <c r="J27" s="27">
        <f>+F27-H27</f>
        <v>114069101681</v>
      </c>
      <c r="K27" s="27">
        <f>+K8+K9</f>
        <v>0</v>
      </c>
      <c r="L27" s="27">
        <f>+L8+L9</f>
        <v>36808393319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77" t="s">
        <v>43</v>
      </c>
      <c r="C34" s="54"/>
      <c r="D34" s="168" t="s">
        <v>36</v>
      </c>
      <c r="E34" s="168"/>
      <c r="F34" s="54"/>
      <c r="G34" s="168" t="s">
        <v>39</v>
      </c>
      <c r="H34" s="168"/>
      <c r="I34" s="168"/>
      <c r="J34" s="170" t="s">
        <v>44</v>
      </c>
      <c r="K34" s="170"/>
      <c r="L34" s="170"/>
    </row>
    <row r="35" spans="1:12" x14ac:dyDescent="0.25">
      <c r="B35" s="78" t="s">
        <v>45</v>
      </c>
      <c r="D35" s="169" t="s">
        <v>40</v>
      </c>
      <c r="E35" s="169"/>
      <c r="G35" s="171" t="s">
        <v>48</v>
      </c>
      <c r="H35" s="171"/>
      <c r="I35" s="171"/>
      <c r="J35" s="169" t="s">
        <v>46</v>
      </c>
      <c r="K35" s="169"/>
      <c r="L35" s="169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J35:L35"/>
    <mergeCell ref="G35:I35"/>
    <mergeCell ref="A1:L1"/>
    <mergeCell ref="A2:L2"/>
    <mergeCell ref="A6:B6"/>
    <mergeCell ref="C6:C7"/>
    <mergeCell ref="D6:E6"/>
    <mergeCell ref="F6:F7"/>
    <mergeCell ref="G6:H6"/>
    <mergeCell ref="I6:L6"/>
  </mergeCells>
  <pageMargins left="1.299212598425197" right="0.70866141732283472" top="0.74803149606299213" bottom="0.74803149606299213" header="0.31496062992125984" footer="0.31496062992125984"/>
  <pageSetup paperSize="145" scale="65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H29" sqref="H29:H31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53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15.75" x14ac:dyDescent="0.25">
      <c r="A2" s="156" t="s">
        <v>50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2" ht="15.75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9" t="s">
        <v>0</v>
      </c>
      <c r="B6" s="160"/>
      <c r="C6" s="161" t="s">
        <v>1</v>
      </c>
      <c r="D6" s="163" t="s">
        <v>2</v>
      </c>
      <c r="E6" s="164"/>
      <c r="F6" s="161" t="s">
        <v>3</v>
      </c>
      <c r="G6" s="163" t="s">
        <v>4</v>
      </c>
      <c r="H6" s="164"/>
      <c r="I6" s="165"/>
      <c r="J6" s="166"/>
      <c r="K6" s="166"/>
      <c r="L6" s="167"/>
    </row>
    <row r="7" spans="1:12" ht="30" x14ac:dyDescent="0.25">
      <c r="A7" s="4" t="s">
        <v>5</v>
      </c>
      <c r="B7" s="4" t="s">
        <v>6</v>
      </c>
      <c r="C7" s="162"/>
      <c r="D7" s="4" t="s">
        <v>7</v>
      </c>
      <c r="E7" s="4" t="s">
        <v>8</v>
      </c>
      <c r="F7" s="16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82">
        <f>+'ejecucion ingresos FEBRER 1 (2'!H8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+G10+G23</f>
        <v>287327306</v>
      </c>
      <c r="H9" s="83">
        <f>+G9+'MARZO 2019'!H9</f>
        <v>10274639777</v>
      </c>
      <c r="I9" s="15">
        <f t="shared" si="0"/>
        <v>8.690170761879476E-2</v>
      </c>
      <c r="J9" s="16">
        <f t="shared" si="1"/>
        <v>107958247223</v>
      </c>
      <c r="K9" s="43">
        <v>0</v>
      </c>
      <c r="L9" s="14">
        <f t="shared" ref="L9:L26" si="4">+H9</f>
        <v>10274639777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220000139</v>
      </c>
      <c r="H10" s="83">
        <f>+G10+'MARZO 2019'!H10</f>
        <v>769620707</v>
      </c>
      <c r="I10" s="15">
        <f t="shared" si="0"/>
        <v>8.9727737274367357E-3</v>
      </c>
      <c r="J10" s="16">
        <f t="shared" si="1"/>
        <v>85003266293</v>
      </c>
      <c r="K10" s="43">
        <v>0</v>
      </c>
      <c r="L10" s="14">
        <f t="shared" si="4"/>
        <v>769620707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</f>
        <v>0</v>
      </c>
      <c r="H11" s="83">
        <f>+G11+'MARZO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FEBRER 1 (2'!H12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5">
        <f>+G13+'MARZO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220000139</v>
      </c>
      <c r="H16" s="83">
        <f>+G16+'MARZO 2019'!H16</f>
        <v>647237747</v>
      </c>
      <c r="I16" s="15">
        <f>+H16/F16</f>
        <v>0.21033887444716959</v>
      </c>
      <c r="J16" s="12">
        <f>+F16-H16</f>
        <v>2429881253</v>
      </c>
      <c r="K16" s="12">
        <f t="shared" si="5"/>
        <v>0</v>
      </c>
      <c r="L16" s="14">
        <f t="shared" si="4"/>
        <v>647237747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220000139</v>
      </c>
      <c r="H19" s="87">
        <f>+G19+'MARZO 2019'!H19</f>
        <v>647237747</v>
      </c>
      <c r="I19" s="67">
        <f>+H19/F19</f>
        <v>0.21033887444716959</v>
      </c>
      <c r="J19" s="66">
        <f t="shared" si="6"/>
        <v>2429881253</v>
      </c>
      <c r="K19" s="66">
        <f t="shared" si="7"/>
        <v>0</v>
      </c>
      <c r="L19" s="68">
        <f t="shared" si="4"/>
        <v>647237747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0</v>
      </c>
      <c r="H21" s="83">
        <f>+G21+'MARZO 2019'!H21</f>
        <v>9000000000</v>
      </c>
      <c r="I21" s="15">
        <f>+H21/F21</f>
        <v>0.28213166144200624</v>
      </c>
      <c r="J21" s="12">
        <f t="shared" si="6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0</v>
      </c>
      <c r="H22" s="85">
        <f>+G22+'MARZO 2019'!H22</f>
        <v>9000000000</v>
      </c>
      <c r="I22" s="22">
        <f>+H22/F22</f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67327167</v>
      </c>
      <c r="H23" s="83">
        <f>+G23+'MARZO 2019'!H23</f>
        <v>505019070</v>
      </c>
      <c r="I23" s="15">
        <f>+H23/F23</f>
        <v>0.90181976785714291</v>
      </c>
      <c r="J23" s="12">
        <f t="shared" si="6"/>
        <v>54980930</v>
      </c>
      <c r="K23" s="12">
        <f t="shared" si="8"/>
        <v>0</v>
      </c>
      <c r="L23" s="14">
        <f t="shared" si="4"/>
        <v>505019070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48983067</v>
      </c>
      <c r="H24" s="84">
        <f>+G24+'MARZO 2019'!H24</f>
        <v>238399476</v>
      </c>
      <c r="I24" s="22">
        <f>+H24/F24</f>
        <v>0.51825973043478257</v>
      </c>
      <c r="J24" s="38">
        <f t="shared" si="6"/>
        <v>221600524</v>
      </c>
      <c r="K24" s="39">
        <v>0</v>
      </c>
      <c r="L24" s="40">
        <f t="shared" si="4"/>
        <v>238399476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18344100</v>
      </c>
      <c r="H26" s="89">
        <f>+G26+'MARZO 2019'!H26</f>
        <v>266619594</v>
      </c>
      <c r="I26" s="22">
        <f>+H26/F26</f>
        <v>2.6661959400000002</v>
      </c>
      <c r="J26" s="24">
        <f t="shared" si="6"/>
        <v>-166619594</v>
      </c>
      <c r="K26" s="25">
        <v>0</v>
      </c>
      <c r="L26" s="26">
        <f t="shared" si="4"/>
        <v>266619594</v>
      </c>
      <c r="P26" s="32"/>
    </row>
    <row r="27" spans="1:16" x14ac:dyDescent="0.25">
      <c r="A27" s="163" t="s">
        <v>24</v>
      </c>
      <c r="B27" s="164"/>
      <c r="C27" s="27">
        <f t="shared" ref="C27:F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>+G8+G9</f>
        <v>287327306</v>
      </c>
      <c r="H27" s="28">
        <f>+H8+H9</f>
        <v>37095720625</v>
      </c>
      <c r="I27" s="29">
        <f>+H27/F27</f>
        <v>0.24586649337596703</v>
      </c>
      <c r="J27" s="27">
        <f>+F27-H27</f>
        <v>113781774375</v>
      </c>
      <c r="K27" s="27">
        <f>+K8+K9</f>
        <v>0</v>
      </c>
      <c r="L27" s="27">
        <f>+L8+L9</f>
        <v>37095720625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H30" s="31"/>
      <c r="J30" s="31"/>
    </row>
    <row r="31" spans="1:16" x14ac:dyDescent="0.25">
      <c r="D31" s="31"/>
      <c r="E31" s="31"/>
      <c r="F31" s="31"/>
      <c r="G31" s="31"/>
      <c r="H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91" t="s">
        <v>43</v>
      </c>
      <c r="C34" s="54"/>
      <c r="D34" s="168" t="s">
        <v>36</v>
      </c>
      <c r="E34" s="168"/>
      <c r="F34" s="54"/>
      <c r="G34" s="168" t="s">
        <v>39</v>
      </c>
      <c r="H34" s="168"/>
      <c r="I34" s="168"/>
      <c r="J34" s="170" t="s">
        <v>44</v>
      </c>
      <c r="K34" s="170"/>
      <c r="L34" s="170"/>
    </row>
    <row r="35" spans="1:12" x14ac:dyDescent="0.25">
      <c r="B35" s="92" t="s">
        <v>45</v>
      </c>
      <c r="D35" s="169" t="s">
        <v>40</v>
      </c>
      <c r="E35" s="169"/>
      <c r="G35" s="171" t="s">
        <v>48</v>
      </c>
      <c r="H35" s="171"/>
      <c r="I35" s="171"/>
      <c r="J35" s="169" t="s">
        <v>46</v>
      </c>
      <c r="K35" s="169"/>
      <c r="L35" s="169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workbookViewId="0">
      <selection activeCell="C28" sqref="C28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53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15.75" x14ac:dyDescent="0.25">
      <c r="A2" s="156" t="s">
        <v>51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2" ht="15.75" x14ac:dyDescent="0.25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8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9" t="s">
        <v>0</v>
      </c>
      <c r="B6" s="160"/>
      <c r="C6" s="161" t="s">
        <v>1</v>
      </c>
      <c r="D6" s="163" t="s">
        <v>2</v>
      </c>
      <c r="E6" s="164"/>
      <c r="F6" s="161" t="s">
        <v>3</v>
      </c>
      <c r="G6" s="163" t="s">
        <v>4</v>
      </c>
      <c r="H6" s="164"/>
      <c r="I6" s="165"/>
      <c r="J6" s="166"/>
      <c r="K6" s="166"/>
      <c r="L6" s="167"/>
    </row>
    <row r="7" spans="1:12" ht="30" x14ac:dyDescent="0.25">
      <c r="A7" s="4" t="s">
        <v>5</v>
      </c>
      <c r="B7" s="4" t="s">
        <v>6</v>
      </c>
      <c r="C7" s="162"/>
      <c r="D7" s="4" t="s">
        <v>7</v>
      </c>
      <c r="E7" s="4" t="s">
        <v>8</v>
      </c>
      <c r="F7" s="16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9">
        <f>G8+'ABRIL 2019'!H8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+G10+G23+G21</f>
        <v>12538081589</v>
      </c>
      <c r="H9" s="14">
        <f>+G9+'ABRIL 2019'!H9</f>
        <v>22812721366</v>
      </c>
      <c r="I9" s="15">
        <f t="shared" si="0"/>
        <v>0.19294734269662214</v>
      </c>
      <c r="J9" s="16">
        <f t="shared" si="1"/>
        <v>95420165634</v>
      </c>
      <c r="K9" s="43">
        <v>0</v>
      </c>
      <c r="L9" s="14">
        <f t="shared" ref="L9:L26" si="4">+H9</f>
        <v>22812721366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483459024</v>
      </c>
      <c r="H10" s="14">
        <f>+G10+'ABRIL 2019'!H10</f>
        <v>1253079731</v>
      </c>
      <c r="I10" s="15">
        <f t="shared" si="0"/>
        <v>1.4609275434555443E-2</v>
      </c>
      <c r="J10" s="16">
        <f t="shared" si="1"/>
        <v>84519807269</v>
      </c>
      <c r="K10" s="43">
        <v>0</v>
      </c>
      <c r="L10" s="14">
        <f t="shared" si="4"/>
        <v>1253079731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</f>
        <v>0</v>
      </c>
      <c r="H11" s="14">
        <f>+G11+'ABRIL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40">
        <f>+G12+'ABRIL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40">
        <f>+G13+'ABRIL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13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13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483459024</v>
      </c>
      <c r="H16" s="14">
        <f>+G16+'ABRIL 2019'!H16</f>
        <v>1130696771</v>
      </c>
      <c r="I16" s="15">
        <f>+H16/F16</f>
        <v>0.36745305300185011</v>
      </c>
      <c r="J16" s="12">
        <f>+F16-H16</f>
        <v>1946422229</v>
      </c>
      <c r="K16" s="12">
        <f t="shared" si="5"/>
        <v>0</v>
      </c>
      <c r="L16" s="14">
        <f t="shared" si="4"/>
        <v>1130696771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14">
        <f>+G17+'ABRIL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14">
        <f>+G18+'ABRIL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483459024</v>
      </c>
      <c r="H19" s="40">
        <f>+G19+'ABRIL 2019'!H19</f>
        <v>1130696771</v>
      </c>
      <c r="I19" s="67">
        <f>+H19/F19</f>
        <v>0.36745305300185011</v>
      </c>
      <c r="J19" s="66">
        <f t="shared" si="6"/>
        <v>1946422229</v>
      </c>
      <c r="K19" s="66">
        <f t="shared" si="7"/>
        <v>0</v>
      </c>
      <c r="L19" s="68">
        <f t="shared" si="4"/>
        <v>1130696771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40">
        <f>+G20+'ABRIL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12000000000</v>
      </c>
      <c r="H21" s="14">
        <f>+G21+'ABRIL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4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12000000000</v>
      </c>
      <c r="H22" s="40">
        <f>+G22+'ABRIL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4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54622565</v>
      </c>
      <c r="H23" s="14">
        <f>+G23+'ABRIL 2019'!H23</f>
        <v>559641635</v>
      </c>
      <c r="I23" s="15">
        <f>+H23/F23</f>
        <v>0.99936006249999998</v>
      </c>
      <c r="J23" s="12">
        <f t="shared" si="6"/>
        <v>358365</v>
      </c>
      <c r="K23" s="12">
        <f t="shared" si="8"/>
        <v>0</v>
      </c>
      <c r="L23" s="14">
        <f t="shared" si="4"/>
        <v>559641635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68">
        <v>50026268</v>
      </c>
      <c r="H24" s="40">
        <f>+G24+'ABRIL 2019'!H24</f>
        <v>288425744</v>
      </c>
      <c r="I24" s="22">
        <f>+H24/F24</f>
        <v>0.62701248695652179</v>
      </c>
      <c r="J24" s="38">
        <f t="shared" si="6"/>
        <v>171574256</v>
      </c>
      <c r="K24" s="39">
        <v>0</v>
      </c>
      <c r="L24" s="40">
        <f t="shared" si="4"/>
        <v>288425744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40">
        <f>+G25+'ABRIL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4596297</v>
      </c>
      <c r="H26" s="101">
        <f>+G26+'ABRIL 2019'!H26</f>
        <v>271215891</v>
      </c>
      <c r="I26" s="22">
        <f>+H26/F26</f>
        <v>2.7121589099999999</v>
      </c>
      <c r="J26" s="24">
        <f t="shared" si="6"/>
        <v>-171215891</v>
      </c>
      <c r="K26" s="25">
        <v>0</v>
      </c>
      <c r="L26" s="26">
        <f t="shared" si="4"/>
        <v>271215891</v>
      </c>
      <c r="P26" s="32"/>
    </row>
    <row r="27" spans="1:16" x14ac:dyDescent="0.25">
      <c r="A27" s="163" t="s">
        <v>24</v>
      </c>
      <c r="B27" s="164"/>
      <c r="C27" s="27">
        <f t="shared" ref="C27:F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>+G8+G9</f>
        <v>12538081589</v>
      </c>
      <c r="H27" s="28">
        <f>+H8+H9</f>
        <v>49633802214</v>
      </c>
      <c r="I27" s="29">
        <f>+H27/F27</f>
        <v>0.32896756546760003</v>
      </c>
      <c r="J27" s="27">
        <f>+F27-H27</f>
        <v>101243692786</v>
      </c>
      <c r="K27" s="27">
        <f>+K8+K9</f>
        <v>0</v>
      </c>
      <c r="L27" s="27">
        <f>+L8+L9</f>
        <v>49633802214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99" t="s">
        <v>43</v>
      </c>
      <c r="C34" s="54"/>
      <c r="D34" s="168" t="s">
        <v>36</v>
      </c>
      <c r="E34" s="168"/>
      <c r="F34" s="54"/>
      <c r="G34" s="168" t="s">
        <v>39</v>
      </c>
      <c r="H34" s="168"/>
      <c r="I34" s="168"/>
      <c r="J34" s="170" t="s">
        <v>44</v>
      </c>
      <c r="K34" s="170"/>
      <c r="L34" s="170"/>
    </row>
    <row r="35" spans="1:12" x14ac:dyDescent="0.25">
      <c r="B35" s="100" t="s">
        <v>45</v>
      </c>
      <c r="D35" s="169" t="s">
        <v>40</v>
      </c>
      <c r="E35" s="169"/>
      <c r="G35" s="171" t="s">
        <v>48</v>
      </c>
      <c r="H35" s="171"/>
      <c r="I35" s="171"/>
      <c r="J35" s="169" t="s">
        <v>46</v>
      </c>
      <c r="K35" s="169"/>
      <c r="L35" s="169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ageMargins left="1.1023622047244095" right="0.70866141732283472" top="0.74803149606299213" bottom="0.74803149606299213" header="0.31496062992125984" footer="0.31496062992125984"/>
  <pageSetup paperSize="5"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view="pageBreakPreview" topLeftCell="A4" zoomScaleNormal="100" zoomScaleSheetLayoutView="100" workbookViewId="0">
      <selection activeCell="G26" sqref="G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53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15.75" x14ac:dyDescent="0.25">
      <c r="A2" s="156" t="s">
        <v>52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2" ht="15.75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9" t="s">
        <v>0</v>
      </c>
      <c r="B6" s="160"/>
      <c r="C6" s="161" t="s">
        <v>1</v>
      </c>
      <c r="D6" s="163" t="s">
        <v>2</v>
      </c>
      <c r="E6" s="164"/>
      <c r="F6" s="161" t="s">
        <v>3</v>
      </c>
      <c r="G6" s="163" t="s">
        <v>4</v>
      </c>
      <c r="H6" s="164"/>
      <c r="I6" s="165"/>
      <c r="J6" s="166"/>
      <c r="K6" s="166"/>
      <c r="L6" s="167"/>
    </row>
    <row r="7" spans="1:12" ht="30" x14ac:dyDescent="0.25">
      <c r="A7" s="4" t="s">
        <v>5</v>
      </c>
      <c r="B7" s="4" t="s">
        <v>6</v>
      </c>
      <c r="C7" s="162"/>
      <c r="D7" s="4" t="s">
        <v>7</v>
      </c>
      <c r="E7" s="4" t="s">
        <v>8</v>
      </c>
      <c r="F7" s="16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-5823527152</v>
      </c>
      <c r="E8" s="9">
        <f>+D8</f>
        <v>-5823527152</v>
      </c>
      <c r="F8" s="82">
        <f>+C8+E8</f>
        <v>26821080848</v>
      </c>
      <c r="G8" s="9"/>
      <c r="H8" s="9">
        <f>G8+'ABRIL 2019'!H8</f>
        <v>26821080848</v>
      </c>
      <c r="I8" s="4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542675425</v>
      </c>
      <c r="E9" s="14">
        <f>+E10+E23+E21</f>
        <v>542675425</v>
      </c>
      <c r="F9" s="83">
        <f>+C9+E9</f>
        <v>118775562425</v>
      </c>
      <c r="G9" s="14">
        <f>+G10+G23+G21</f>
        <v>279487685</v>
      </c>
      <c r="H9" s="14">
        <f>+G9+'MAYO 2019'!H9</f>
        <v>23092209051</v>
      </c>
      <c r="I9" s="15">
        <f t="shared" si="0"/>
        <v>0.19441885670363729</v>
      </c>
      <c r="J9" s="16">
        <f t="shared" ref="J9:J15" si="1">+F9-H9</f>
        <v>95683353374</v>
      </c>
      <c r="K9" s="43">
        <v>0</v>
      </c>
      <c r="L9" s="14">
        <f t="shared" ref="L9:L26" si="2">+H9</f>
        <v>23092209051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542675425</v>
      </c>
      <c r="E10" s="14">
        <f>+E11+E16</f>
        <v>542675425</v>
      </c>
      <c r="F10" s="83">
        <f>+C10+E10</f>
        <v>86315562425</v>
      </c>
      <c r="G10" s="14">
        <f>+G11+G16</f>
        <v>206405440</v>
      </c>
      <c r="H10" s="14">
        <f>+G10+'MAYO 2019'!H10</f>
        <v>1459485171</v>
      </c>
      <c r="I10" s="15">
        <f t="shared" si="0"/>
        <v>1.690871414141747E-2</v>
      </c>
      <c r="J10" s="16">
        <f t="shared" si="1"/>
        <v>84856077254</v>
      </c>
      <c r="K10" s="43">
        <v>0</v>
      </c>
      <c r="L10" s="14">
        <f t="shared" si="2"/>
        <v>1459485171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4">
        <f>+G12+G13</f>
        <v>0</v>
      </c>
      <c r="H11" s="14">
        <f>+G11+'MAYO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2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40">
        <v>0</v>
      </c>
      <c r="H12" s="40">
        <f>+G12+'MAYO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2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7">
        <v>0</v>
      </c>
      <c r="H13" s="40">
        <f>+G13+'MAYO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2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13">
        <v>0</v>
      </c>
      <c r="H14" s="14">
        <f>+G14+'MAYO 2019'!H14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13">
        <v>0</v>
      </c>
      <c r="H15" s="14">
        <f>+G15+'MAYO 2019'!H15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542675425</v>
      </c>
      <c r="E16" s="14">
        <f t="shared" si="5"/>
        <v>542675425</v>
      </c>
      <c r="F16" s="83">
        <f>+C16+E16</f>
        <v>3619794425</v>
      </c>
      <c r="G16" s="14">
        <f>+G19</f>
        <v>206405440</v>
      </c>
      <c r="H16" s="14">
        <f>+G16+'MAYO 2019'!H16</f>
        <v>1337102211</v>
      </c>
      <c r="I16" s="15">
        <f>+H16/F16</f>
        <v>0.36938622861158754</v>
      </c>
      <c r="J16" s="12">
        <f>+F16-H16</f>
        <v>2282692214</v>
      </c>
      <c r="K16" s="12">
        <f t="shared" si="5"/>
        <v>0</v>
      </c>
      <c r="L16" s="14">
        <f t="shared" si="2"/>
        <v>1337102211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7">
        <v>0</v>
      </c>
      <c r="H17" s="14">
        <f>+G17+'MAYO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7">
        <v>0</v>
      </c>
      <c r="H18" s="14">
        <f>+G18+'MAYO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542675425</v>
      </c>
      <c r="E19" s="40">
        <f>+D19</f>
        <v>542675425</v>
      </c>
      <c r="F19" s="87">
        <f>+C19+E19</f>
        <v>3619794425</v>
      </c>
      <c r="G19" s="107">
        <v>206405440</v>
      </c>
      <c r="H19" s="40">
        <f>+G19+'MAYO 2019'!H19</f>
        <v>1337102211</v>
      </c>
      <c r="I19" s="67">
        <f>+H19/F19</f>
        <v>0.36938622861158754</v>
      </c>
      <c r="J19" s="66">
        <f t="shared" si="6"/>
        <v>2282692214</v>
      </c>
      <c r="K19" s="66">
        <f t="shared" ref="K19" si="7">+K20</f>
        <v>0</v>
      </c>
      <c r="L19" s="68">
        <f t="shared" si="2"/>
        <v>1337102211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5">
        <v>0</v>
      </c>
      <c r="H20" s="14">
        <f>+G20+'MAYO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4">
        <f>+G22</f>
        <v>0</v>
      </c>
      <c r="H21" s="14">
        <f>+G21+'MAYO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2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7">
        <v>0</v>
      </c>
      <c r="H22" s="40">
        <f>+G22+'MAYO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2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4">
        <f>+G24+G26</f>
        <v>73082245</v>
      </c>
      <c r="H23" s="14">
        <f>+G23+'MAYO 2019'!H23</f>
        <v>632723880</v>
      </c>
      <c r="I23" s="15">
        <f>+H23/F23</f>
        <v>1.1298640714285715</v>
      </c>
      <c r="J23" s="12">
        <f t="shared" si="6"/>
        <v>-72723880</v>
      </c>
      <c r="K23" s="12">
        <f t="shared" si="8"/>
        <v>0</v>
      </c>
      <c r="L23" s="14">
        <f t="shared" si="2"/>
        <v>632723880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07">
        <v>71545269</v>
      </c>
      <c r="H24" s="40">
        <f>+G24+'MAYO 2019'!H24</f>
        <v>359971013</v>
      </c>
      <c r="I24" s="22">
        <f>+H24/F24</f>
        <v>0.78254568043478256</v>
      </c>
      <c r="J24" s="38">
        <f t="shared" si="6"/>
        <v>100028987</v>
      </c>
      <c r="K24" s="39">
        <v>0</v>
      </c>
      <c r="L24" s="40">
        <f t="shared" si="2"/>
        <v>359971013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40">
        <v>0</v>
      </c>
      <c r="H25" s="40">
        <f>+G25+'MAYO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6">
        <v>1536976</v>
      </c>
      <c r="H26" s="40">
        <f>+G26+'MAYO 2019'!H26</f>
        <v>272752867</v>
      </c>
      <c r="I26" s="22">
        <f>+H26/F26</f>
        <v>2.7275286699999999</v>
      </c>
      <c r="J26" s="24">
        <f t="shared" si="6"/>
        <v>-172752867</v>
      </c>
      <c r="K26" s="25">
        <v>0</v>
      </c>
      <c r="L26" s="26">
        <f t="shared" si="2"/>
        <v>272752867</v>
      </c>
      <c r="P26" s="32"/>
    </row>
    <row r="27" spans="1:16" x14ac:dyDescent="0.25">
      <c r="A27" s="163" t="s">
        <v>24</v>
      </c>
      <c r="B27" s="164"/>
      <c r="C27" s="27">
        <f t="shared" ref="C27" si="9">+C8+C9</f>
        <v>150877495000</v>
      </c>
      <c r="D27" s="27">
        <f>+D8+D16</f>
        <v>-5280851727</v>
      </c>
      <c r="E27" s="27">
        <f>+E8+E16</f>
        <v>-5280851727</v>
      </c>
      <c r="F27" s="27">
        <f>+F8+F9</f>
        <v>145596643273</v>
      </c>
      <c r="G27" s="28">
        <f>+G8+G9</f>
        <v>279487685</v>
      </c>
      <c r="H27" s="27">
        <f>+H8+H9</f>
        <v>49913289899</v>
      </c>
      <c r="I27" s="29">
        <f>+H27/F27</f>
        <v>0.34281896049904409</v>
      </c>
      <c r="J27" s="27">
        <f>+F27-H27</f>
        <v>95683353374</v>
      </c>
      <c r="K27" s="27">
        <f>+K8+K9</f>
        <v>0</v>
      </c>
      <c r="L27" s="27">
        <f>+L8+L9</f>
        <v>49913289899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02" t="s">
        <v>43</v>
      </c>
      <c r="C34" s="54"/>
      <c r="D34" s="168" t="s">
        <v>36</v>
      </c>
      <c r="E34" s="168"/>
      <c r="F34" s="54"/>
      <c r="G34" s="168" t="s">
        <v>39</v>
      </c>
      <c r="H34" s="168"/>
      <c r="I34" s="168"/>
      <c r="J34" s="170" t="s">
        <v>44</v>
      </c>
      <c r="K34" s="170"/>
      <c r="L34" s="170"/>
    </row>
    <row r="35" spans="1:12" x14ac:dyDescent="0.25">
      <c r="B35" s="103" t="s">
        <v>45</v>
      </c>
      <c r="D35" s="169" t="s">
        <v>40</v>
      </c>
      <c r="E35" s="169"/>
      <c r="G35" s="171" t="s">
        <v>48</v>
      </c>
      <c r="H35" s="171"/>
      <c r="I35" s="171"/>
      <c r="J35" s="169" t="s">
        <v>46</v>
      </c>
      <c r="K35" s="169"/>
      <c r="L35" s="169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G35:I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ageMargins left="1.1023622047244095" right="0.70866141732283472" top="0.74803149606299213" bottom="0.74803149606299213" header="0.31496062992125984" footer="0.31496062992125984"/>
  <pageSetup paperSize="5" scale="6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workbookViewId="0">
      <selection activeCell="B36" sqref="B3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53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15.75" x14ac:dyDescent="0.25">
      <c r="A2" s="156" t="s">
        <v>53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2" ht="15.75" x14ac:dyDescent="0.25">
      <c r="A3" s="108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0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9" t="s">
        <v>0</v>
      </c>
      <c r="B6" s="160"/>
      <c r="C6" s="161" t="s">
        <v>1</v>
      </c>
      <c r="D6" s="163" t="s">
        <v>2</v>
      </c>
      <c r="E6" s="164"/>
      <c r="F6" s="161" t="s">
        <v>3</v>
      </c>
      <c r="G6" s="163" t="s">
        <v>4</v>
      </c>
      <c r="H6" s="164"/>
      <c r="I6" s="165"/>
      <c r="J6" s="166"/>
      <c r="K6" s="166"/>
      <c r="L6" s="167"/>
    </row>
    <row r="7" spans="1:12" ht="30" x14ac:dyDescent="0.25">
      <c r="A7" s="4" t="s">
        <v>5</v>
      </c>
      <c r="B7" s="4" t="s">
        <v>6</v>
      </c>
      <c r="C7" s="162"/>
      <c r="D7" s="4" t="s">
        <v>7</v>
      </c>
      <c r="E7" s="4" t="s">
        <v>8</v>
      </c>
      <c r="F7" s="16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9"/>
      <c r="H8" s="9">
        <f>G8+'ABRIL 2019'!H8</f>
        <v>26821080848</v>
      </c>
      <c r="I8" s="4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4">
        <f>+G10+G23+G21</f>
        <v>3929798282</v>
      </c>
      <c r="H9" s="14">
        <f>+G9+'JUNIO 2019'!H9</f>
        <v>27022007333</v>
      </c>
      <c r="I9" s="15">
        <f t="shared" si="0"/>
        <v>0.22750477270998282</v>
      </c>
      <c r="J9" s="16">
        <f t="shared" ref="J9:J15" si="1">+F9-H9</f>
        <v>91753555092</v>
      </c>
      <c r="K9" s="43">
        <v>0</v>
      </c>
      <c r="L9" s="14">
        <f t="shared" ref="L9:L26" si="2">+H9</f>
        <v>27022007333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4">
        <f>+G11+G16</f>
        <v>3876436318</v>
      </c>
      <c r="H10" s="14">
        <f>+G10+'JUNIO 2019'!H10</f>
        <v>5335921489</v>
      </c>
      <c r="I10" s="15">
        <f t="shared" si="0"/>
        <v>6.1818765227144377E-2</v>
      </c>
      <c r="J10" s="16">
        <f t="shared" si="1"/>
        <v>80979640936</v>
      </c>
      <c r="K10" s="43">
        <v>0</v>
      </c>
      <c r="L10" s="14">
        <f t="shared" si="2"/>
        <v>5335921489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4">
        <f>+G12+G13</f>
        <v>0</v>
      </c>
      <c r="H11" s="14">
        <f>+G11+'JUNIO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2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40">
        <v>0</v>
      </c>
      <c r="H12" s="14">
        <f>+G12+'JUNIO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2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7">
        <v>0</v>
      </c>
      <c r="H13" s="14">
        <f>+G13+'JUNIO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2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13">
        <v>0</v>
      </c>
      <c r="H14" s="14">
        <f>+G14+'JUNIO 2019'!H14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13">
        <v>0</v>
      </c>
      <c r="H15" s="14">
        <f>+G15+'JUNIO 2019'!H15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4">
        <f>+G19</f>
        <v>3876436318</v>
      </c>
      <c r="H16" s="14">
        <f>+G16+'JUNIO 2019'!H16</f>
        <v>5213538529</v>
      </c>
      <c r="I16" s="15">
        <f>+H16/F16</f>
        <v>1.4402858054570322</v>
      </c>
      <c r="J16" s="12">
        <f>+F16-H16</f>
        <v>-1593744104</v>
      </c>
      <c r="K16" s="12">
        <f t="shared" si="5"/>
        <v>0</v>
      </c>
      <c r="L16" s="14">
        <f t="shared" si="2"/>
        <v>5213538529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7">
        <v>0</v>
      </c>
      <c r="H17" s="14">
        <f>+G17+'JUNIO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7">
        <v>0</v>
      </c>
      <c r="H18" s="14">
        <f>+G18+'JUNIO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07">
        <v>3876436318</v>
      </c>
      <c r="H19" s="14">
        <f>+G19+'JUNIO 2019'!H19</f>
        <v>5213538529</v>
      </c>
      <c r="I19" s="67">
        <f>+H19/F19</f>
        <v>1.4402858054570322</v>
      </c>
      <c r="J19" s="66">
        <f t="shared" si="6"/>
        <v>-1593744104</v>
      </c>
      <c r="K19" s="66">
        <f t="shared" ref="K19" si="7">+K20</f>
        <v>0</v>
      </c>
      <c r="L19" s="68">
        <f t="shared" si="2"/>
        <v>5213538529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5">
        <v>0</v>
      </c>
      <c r="H20" s="14">
        <f>+G20+'JUNIO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4">
        <f>+G22</f>
        <v>0</v>
      </c>
      <c r="H21" s="14">
        <f>+G21+'JUNIO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2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7">
        <v>0</v>
      </c>
      <c r="H22" s="14">
        <f>+G22+'JUNIO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2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4">
        <f>+G24+G26</f>
        <v>53361964</v>
      </c>
      <c r="H23" s="14">
        <f>+G23+'JUNIO 2019'!H23</f>
        <v>686085844</v>
      </c>
      <c r="I23" s="15">
        <f>+H23/F23</f>
        <v>1.2251532928571429</v>
      </c>
      <c r="J23" s="12">
        <f t="shared" si="6"/>
        <v>-126085844</v>
      </c>
      <c r="K23" s="12">
        <f t="shared" si="8"/>
        <v>0</v>
      </c>
      <c r="L23" s="14">
        <f t="shared" si="2"/>
        <v>686085844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07">
        <v>51245478</v>
      </c>
      <c r="H24" s="14">
        <f>+G24+'JUNIO 2019'!H24</f>
        <v>411216491</v>
      </c>
      <c r="I24" s="22">
        <f>+H24/F24</f>
        <v>0.8939488934782609</v>
      </c>
      <c r="J24" s="38">
        <f t="shared" si="6"/>
        <v>48783509</v>
      </c>
      <c r="K24" s="39">
        <v>0</v>
      </c>
      <c r="L24" s="40">
        <f t="shared" si="2"/>
        <v>411216491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40">
        <v>0</v>
      </c>
      <c r="H25" s="14">
        <f>+G25+'JUNIO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6">
        <v>2116486</v>
      </c>
      <c r="H26" s="14">
        <f>+G26+'JUNIO 2019'!H26</f>
        <v>274869353</v>
      </c>
      <c r="I26" s="22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63" t="s">
        <v>24</v>
      </c>
      <c r="B27" s="164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3929798282</v>
      </c>
      <c r="H27" s="27">
        <f>+H8+H9</f>
        <v>53843088181</v>
      </c>
      <c r="I27" s="29">
        <f>+H27/F27</f>
        <v>0.36980995557735408</v>
      </c>
      <c r="J27" s="27">
        <f>+F27-H27</f>
        <v>91753555092</v>
      </c>
      <c r="K27" s="27">
        <f>+K8+K9</f>
        <v>0</v>
      </c>
      <c r="L27" s="27">
        <f>+L8+L9</f>
        <v>53843088181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68" t="s">
        <v>43</v>
      </c>
      <c r="C34" s="168"/>
      <c r="E34" s="168" t="s">
        <v>39</v>
      </c>
      <c r="F34" s="168"/>
      <c r="G34" s="168"/>
      <c r="I34" s="170" t="s">
        <v>44</v>
      </c>
      <c r="J34" s="170"/>
      <c r="K34" s="170"/>
      <c r="L34" s="111"/>
    </row>
    <row r="35" spans="1:12" x14ac:dyDescent="0.25">
      <c r="B35" s="169" t="s">
        <v>45</v>
      </c>
      <c r="C35" s="169"/>
      <c r="E35" s="171" t="s">
        <v>48</v>
      </c>
      <c r="F35" s="171"/>
      <c r="G35" s="171"/>
      <c r="I35" s="169" t="s">
        <v>46</v>
      </c>
      <c r="J35" s="169"/>
      <c r="K35" s="169"/>
      <c r="L35" s="56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A1:L1"/>
    <mergeCell ref="A2:L2"/>
    <mergeCell ref="A6:B6"/>
    <mergeCell ref="C6:C7"/>
    <mergeCell ref="D6:E6"/>
    <mergeCell ref="F6:F7"/>
    <mergeCell ref="G6:H6"/>
    <mergeCell ref="I6:L6"/>
    <mergeCell ref="I35:K35"/>
    <mergeCell ref="I34:K34"/>
    <mergeCell ref="E35:G35"/>
    <mergeCell ref="E34:G34"/>
    <mergeCell ref="B34:C34"/>
    <mergeCell ref="B35:C35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C1" zoomScaleNormal="100" zoomScaleSheetLayoutView="100" workbookViewId="0">
      <selection activeCell="H10" sqref="H10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53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15.75" x14ac:dyDescent="0.25">
      <c r="A2" s="156" t="s">
        <v>54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2" ht="15.75" x14ac:dyDescent="0.25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4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9" t="s">
        <v>0</v>
      </c>
      <c r="B6" s="160"/>
      <c r="C6" s="161" t="s">
        <v>1</v>
      </c>
      <c r="D6" s="163" t="s">
        <v>2</v>
      </c>
      <c r="E6" s="164"/>
      <c r="F6" s="161" t="s">
        <v>3</v>
      </c>
      <c r="G6" s="163" t="s">
        <v>4</v>
      </c>
      <c r="H6" s="164"/>
      <c r="I6" s="165"/>
      <c r="J6" s="166"/>
      <c r="K6" s="166"/>
      <c r="L6" s="167"/>
    </row>
    <row r="7" spans="1:12" ht="30" x14ac:dyDescent="0.25">
      <c r="A7" s="4" t="s">
        <v>5</v>
      </c>
      <c r="B7" s="4" t="s">
        <v>6</v>
      </c>
      <c r="C7" s="162"/>
      <c r="D7" s="4" t="s">
        <v>7</v>
      </c>
      <c r="E7" s="4" t="s">
        <v>8</v>
      </c>
      <c r="F7" s="16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9"/>
      <c r="H8" s="9">
        <f>G8+'ABRIL 2019'!H8</f>
        <v>26821080848</v>
      </c>
      <c r="I8" s="4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4">
        <f>+G10+G23+G21</f>
        <v>11880465507</v>
      </c>
      <c r="H9" s="14">
        <f>+G9+'JULIO 2019'!H9</f>
        <v>38902472840</v>
      </c>
      <c r="I9" s="15">
        <f t="shared" si="0"/>
        <v>0.32752926650685993</v>
      </c>
      <c r="J9" s="16">
        <f t="shared" ref="J9:J15" si="1">+F9-H9</f>
        <v>79873089585</v>
      </c>
      <c r="K9" s="43">
        <v>0</v>
      </c>
      <c r="L9" s="14">
        <f t="shared" ref="L9:L26" si="2">+H9</f>
        <v>38902472840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4">
        <f>+G11+G16</f>
        <v>4843918310</v>
      </c>
      <c r="H10" s="14">
        <f>+G10+'JULIO 2019'!H10</f>
        <v>10179839799</v>
      </c>
      <c r="I10" s="15">
        <f t="shared" si="0"/>
        <v>0.11793747863075457</v>
      </c>
      <c r="J10" s="16">
        <f t="shared" si="1"/>
        <v>76135722626</v>
      </c>
      <c r="K10" s="43">
        <v>0</v>
      </c>
      <c r="L10" s="14">
        <f t="shared" si="2"/>
        <v>10179839799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4">
        <f>+G12+G13</f>
        <v>8440571212</v>
      </c>
      <c r="H11" s="14">
        <f>+G11+'JULIO 2019'!H11</f>
        <v>8562954172</v>
      </c>
      <c r="I11" s="22">
        <f t="shared" si="0"/>
        <v>0.103547670927973</v>
      </c>
      <c r="J11" s="16">
        <f t="shared" si="1"/>
        <v>74132813828</v>
      </c>
      <c r="K11" s="43">
        <v>0</v>
      </c>
      <c r="L11" s="14">
        <f t="shared" si="2"/>
        <v>8562954172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40">
        <v>4766307362</v>
      </c>
      <c r="H12" s="14">
        <f>+G12+'JULIO 2019'!H12</f>
        <v>4766307362</v>
      </c>
      <c r="I12" s="22">
        <f t="shared" si="0"/>
        <v>5.8064966414153547E-2</v>
      </c>
      <c r="J12" s="41">
        <f t="shared" si="1"/>
        <v>77319460638</v>
      </c>
      <c r="K12" s="39">
        <v>0</v>
      </c>
      <c r="L12" s="40">
        <f t="shared" si="2"/>
        <v>4766307362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7">
        <v>3674263850</v>
      </c>
      <c r="H13" s="14">
        <f>+G13+'JULIO 2019'!H13</f>
        <v>3796646810</v>
      </c>
      <c r="I13" s="22">
        <f t="shared" si="0"/>
        <v>6.224011163934426</v>
      </c>
      <c r="J13" s="21">
        <f t="shared" si="1"/>
        <v>-3186646810</v>
      </c>
      <c r="K13" s="13">
        <v>0</v>
      </c>
      <c r="L13" s="17">
        <f t="shared" si="2"/>
        <v>3796646810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13">
        <v>0</v>
      </c>
      <c r="H14" s="14">
        <f>+G14+'JULIO 2019'!H14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13">
        <v>0</v>
      </c>
      <c r="H15" s="14">
        <f>+G15+'JULIO 2019'!H15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4">
        <f>+G19</f>
        <v>-3596652902</v>
      </c>
      <c r="H16" s="14">
        <f>+G16+'JULIO 2019'!H16</f>
        <v>1616885627</v>
      </c>
      <c r="I16" s="15">
        <f>+H16/F16</f>
        <v>0.4466788544214082</v>
      </c>
      <c r="J16" s="12">
        <f>+F16-H16</f>
        <v>2002908798</v>
      </c>
      <c r="K16" s="12">
        <f t="shared" si="5"/>
        <v>0</v>
      </c>
      <c r="L16" s="14">
        <f t="shared" si="2"/>
        <v>1616885627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7">
        <v>0</v>
      </c>
      <c r="H17" s="14">
        <f>+G17+'JULIO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7">
        <v>0</v>
      </c>
      <c r="H18" s="14">
        <f>+G18+'JULIO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07">
        <v>-3596652902</v>
      </c>
      <c r="H19" s="14">
        <f>+G19+'JULIO 2019'!H19</f>
        <v>1616885627</v>
      </c>
      <c r="I19" s="67">
        <f>+H19/F19</f>
        <v>0.4466788544214082</v>
      </c>
      <c r="J19" s="66">
        <f t="shared" si="6"/>
        <v>2002908798</v>
      </c>
      <c r="K19" s="66">
        <f t="shared" ref="K19" si="7">+K20</f>
        <v>0</v>
      </c>
      <c r="L19" s="68">
        <f t="shared" si="2"/>
        <v>1616885627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5">
        <v>0</v>
      </c>
      <c r="H20" s="14">
        <f>+G20+'JULIO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4">
        <f>+G22</f>
        <v>7000000000</v>
      </c>
      <c r="H21" s="14">
        <f>+G21+'JULIO 2019'!H21</f>
        <v>28000000000</v>
      </c>
      <c r="I21" s="15">
        <f>+H21/F21</f>
        <v>0.87774294670846398</v>
      </c>
      <c r="J21" s="12">
        <f t="shared" si="6"/>
        <v>3900000000</v>
      </c>
      <c r="K21" s="43">
        <v>0</v>
      </c>
      <c r="L21" s="14">
        <f t="shared" si="2"/>
        <v>28000000000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7">
        <v>7000000000</v>
      </c>
      <c r="H22" s="14">
        <f>+G22+'JULIO 2019'!H22</f>
        <v>28000000000</v>
      </c>
      <c r="I22" s="22">
        <f>+H22/F22</f>
        <v>0.87774294670846398</v>
      </c>
      <c r="J22" s="19">
        <f t="shared" si="6"/>
        <v>3900000000</v>
      </c>
      <c r="K22" s="13">
        <v>0</v>
      </c>
      <c r="L22" s="17">
        <f t="shared" si="2"/>
        <v>28000000000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4">
        <f>+G24+G26</f>
        <v>36547197</v>
      </c>
      <c r="H23" s="14">
        <f>+G23+'JULIO 2019'!H23</f>
        <v>722633041</v>
      </c>
      <c r="I23" s="15">
        <f>+H23/F23</f>
        <v>1.290416144642857</v>
      </c>
      <c r="J23" s="12">
        <f t="shared" si="6"/>
        <v>-162633041</v>
      </c>
      <c r="K23" s="12">
        <f t="shared" si="8"/>
        <v>0</v>
      </c>
      <c r="L23" s="14">
        <f t="shared" si="2"/>
        <v>722633041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07">
        <v>36547197</v>
      </c>
      <c r="H24" s="14">
        <f>+G24+'JULIO 2019'!H24</f>
        <v>447763688</v>
      </c>
      <c r="I24" s="22">
        <f>+H24/F24</f>
        <v>0.97339932173913046</v>
      </c>
      <c r="J24" s="38">
        <f t="shared" si="6"/>
        <v>12236312</v>
      </c>
      <c r="K24" s="39">
        <v>0</v>
      </c>
      <c r="L24" s="40">
        <f t="shared" si="2"/>
        <v>447763688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40">
        <v>0</v>
      </c>
      <c r="H25" s="14">
        <f>+G25+'JULIO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6">
        <v>0</v>
      </c>
      <c r="H26" s="14">
        <f>+G26+'JULIO 2019'!H26</f>
        <v>274869353</v>
      </c>
      <c r="I26" s="22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63" t="s">
        <v>24</v>
      </c>
      <c r="B27" s="164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11880465507</v>
      </c>
      <c r="H27" s="27">
        <f>+H8+H9</f>
        <v>65723553688</v>
      </c>
      <c r="I27" s="29">
        <f>+H27/F27</f>
        <v>0.45140844054189833</v>
      </c>
      <c r="J27" s="27">
        <f>+F27-H27</f>
        <v>79873089585</v>
      </c>
      <c r="K27" s="27">
        <f>+K8+K9</f>
        <v>0</v>
      </c>
      <c r="L27" s="27">
        <f>+L8+L9</f>
        <v>65723553688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15" t="s">
        <v>43</v>
      </c>
      <c r="C34" s="54"/>
      <c r="D34" s="168" t="s">
        <v>36</v>
      </c>
      <c r="E34" s="168"/>
      <c r="F34" s="54"/>
      <c r="G34" s="168" t="s">
        <v>39</v>
      </c>
      <c r="H34" s="168"/>
      <c r="I34" s="168"/>
      <c r="J34" s="170" t="s">
        <v>44</v>
      </c>
      <c r="K34" s="170"/>
      <c r="L34" s="170"/>
    </row>
    <row r="35" spans="1:12" x14ac:dyDescent="0.25">
      <c r="B35" s="116" t="s">
        <v>45</v>
      </c>
      <c r="D35" s="169" t="s">
        <v>40</v>
      </c>
      <c r="E35" s="169"/>
      <c r="G35" s="171" t="s">
        <v>48</v>
      </c>
      <c r="H35" s="171"/>
      <c r="I35" s="171"/>
      <c r="J35" s="169" t="s">
        <v>46</v>
      </c>
      <c r="K35" s="169"/>
      <c r="L35" s="169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A1:L1"/>
    <mergeCell ref="A2:L2"/>
    <mergeCell ref="A6:B6"/>
    <mergeCell ref="C6:C7"/>
    <mergeCell ref="D6:E6"/>
    <mergeCell ref="F6:F7"/>
    <mergeCell ref="G6:H6"/>
    <mergeCell ref="I6:L6"/>
    <mergeCell ref="D34:E34"/>
    <mergeCell ref="G34:I34"/>
    <mergeCell ref="J34:L34"/>
    <mergeCell ref="D35:E35"/>
    <mergeCell ref="G35:I35"/>
    <mergeCell ref="J35:L35"/>
  </mergeCells>
  <pageMargins left="1.4960629921259843" right="0.70866141732283472" top="0.74803149606299213" bottom="0.74803149606299213" header="0.31496062992125984" footer="0.31496062992125984"/>
  <pageSetup paperSize="5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opLeftCell="A4" zoomScaleNormal="100" workbookViewId="0">
      <selection activeCell="H29" sqref="H2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53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15.75" x14ac:dyDescent="0.25">
      <c r="A2" s="156" t="s">
        <v>55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2" ht="15.75" x14ac:dyDescent="0.25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9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59" t="s">
        <v>0</v>
      </c>
      <c r="B6" s="160"/>
      <c r="C6" s="161" t="s">
        <v>1</v>
      </c>
      <c r="D6" s="163" t="s">
        <v>2</v>
      </c>
      <c r="E6" s="164"/>
      <c r="F6" s="161" t="s">
        <v>3</v>
      </c>
      <c r="G6" s="163" t="s">
        <v>4</v>
      </c>
      <c r="H6" s="172"/>
      <c r="I6" s="165"/>
      <c r="J6" s="166"/>
      <c r="K6" s="166"/>
      <c r="L6" s="167"/>
    </row>
    <row r="7" spans="1:12" ht="30" x14ac:dyDescent="0.25">
      <c r="A7" s="4" t="s">
        <v>5</v>
      </c>
      <c r="B7" s="4" t="s">
        <v>6</v>
      </c>
      <c r="C7" s="162"/>
      <c r="D7" s="4" t="s">
        <v>7</v>
      </c>
      <c r="E7" s="4" t="s">
        <v>8</v>
      </c>
      <c r="F7" s="162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7"/>
      <c r="H8" s="9">
        <f>G8+'AGOSTO 2019'!H8</f>
        <v>26821080848</v>
      </c>
      <c r="I8" s="12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2">
        <f>+G10+G23+G21</f>
        <v>281237710</v>
      </c>
      <c r="H9" s="14">
        <f>G9+'AGOSTO 2019'!H9</f>
        <v>39183710550</v>
      </c>
      <c r="I9" s="129">
        <f t="shared" si="0"/>
        <v>0.32989707436445337</v>
      </c>
      <c r="J9" s="16">
        <f t="shared" ref="J9:J15" si="1">+F9-H9</f>
        <v>79591851875</v>
      </c>
      <c r="K9" s="43">
        <v>0</v>
      </c>
      <c r="L9" s="14">
        <f t="shared" ref="L9:L26" si="2">+H9</f>
        <v>39183710550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2">
        <f>+G11+G16</f>
        <v>238471292</v>
      </c>
      <c r="H10" s="14">
        <f>G10+'AGOSTO 2019'!H10</f>
        <v>10418311091</v>
      </c>
      <c r="I10" s="129">
        <f t="shared" si="0"/>
        <v>0.12070026306151362</v>
      </c>
      <c r="J10" s="16">
        <f t="shared" si="1"/>
        <v>75897251334</v>
      </c>
      <c r="K10" s="43">
        <v>0</v>
      </c>
      <c r="L10" s="14">
        <f t="shared" si="2"/>
        <v>10418311091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2">
        <f>+G12+G13</f>
        <v>0</v>
      </c>
      <c r="H11" s="14">
        <f>G11+'AGOSTO 2019'!H11</f>
        <v>8562954172</v>
      </c>
      <c r="I11" s="130">
        <f t="shared" si="0"/>
        <v>0.103547670927973</v>
      </c>
      <c r="J11" s="16">
        <f t="shared" si="1"/>
        <v>74132813828</v>
      </c>
      <c r="K11" s="43">
        <v>0</v>
      </c>
      <c r="L11" s="14">
        <f t="shared" si="2"/>
        <v>8562954172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38">
        <v>0</v>
      </c>
      <c r="H12" s="40">
        <f>G12+'AGOSTO 2019'!H12</f>
        <v>4766307362</v>
      </c>
      <c r="I12" s="130">
        <f t="shared" si="0"/>
        <v>5.8064966414153547E-2</v>
      </c>
      <c r="J12" s="41">
        <f t="shared" si="1"/>
        <v>77319460638</v>
      </c>
      <c r="K12" s="39">
        <v>0</v>
      </c>
      <c r="L12" s="40">
        <f t="shared" si="2"/>
        <v>4766307362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9">
        <v>0</v>
      </c>
      <c r="H13" s="40">
        <f>G13+'AGOSTO 2019'!H13</f>
        <v>3796646810</v>
      </c>
      <c r="I13" s="130">
        <f t="shared" si="0"/>
        <v>6.224011163934426</v>
      </c>
      <c r="J13" s="21">
        <f t="shared" si="1"/>
        <v>-3186646810</v>
      </c>
      <c r="K13" s="13">
        <v>0</v>
      </c>
      <c r="L13" s="17">
        <f t="shared" si="2"/>
        <v>3796646810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20">
        <v>0</v>
      </c>
      <c r="H14" s="14">
        <f>G14+'AGOSTO 2019'!H14</f>
        <v>0</v>
      </c>
      <c r="I14" s="129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20">
        <v>0</v>
      </c>
      <c r="H15" s="14">
        <f>G15+'AGOSTO 2019'!H15</f>
        <v>0</v>
      </c>
      <c r="I15" s="129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2">
        <f>+G19</f>
        <v>238471292</v>
      </c>
      <c r="H16" s="14">
        <f>G16+'AGOSTO 2019'!H16</f>
        <v>1855356919</v>
      </c>
      <c r="I16" s="129">
        <f>+H16/F16</f>
        <v>0.51255864316106847</v>
      </c>
      <c r="J16" s="12">
        <f>+F16-H16</f>
        <v>1764437506</v>
      </c>
      <c r="K16" s="12">
        <f t="shared" si="5"/>
        <v>0</v>
      </c>
      <c r="L16" s="14">
        <f t="shared" si="2"/>
        <v>1855356919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9">
        <v>0</v>
      </c>
      <c r="H17" s="14">
        <f>G17+'AGOSTO 2019'!H17</f>
        <v>0</v>
      </c>
      <c r="I17" s="129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9">
        <v>0</v>
      </c>
      <c r="H18" s="14">
        <f>G18+'AGOSTO 2019'!H18</f>
        <v>0</v>
      </c>
      <c r="I18" s="129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27">
        <v>238471292</v>
      </c>
      <c r="H19" s="40">
        <f>G19+'AGOSTO 2019'!H19</f>
        <v>1855356919</v>
      </c>
      <c r="I19" s="131">
        <f>+H19/F19</f>
        <v>0.51255864316106847</v>
      </c>
      <c r="J19" s="66">
        <f t="shared" si="6"/>
        <v>1764437506</v>
      </c>
      <c r="K19" s="66">
        <f t="shared" ref="K19" si="7">+K20</f>
        <v>0</v>
      </c>
      <c r="L19" s="68">
        <f t="shared" si="2"/>
        <v>1855356919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2">
        <v>0</v>
      </c>
      <c r="H20" s="14">
        <f>G20+'AGOSTO 2019'!H20</f>
        <v>13087620</v>
      </c>
      <c r="I20" s="132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2">
        <f>+G22</f>
        <v>0</v>
      </c>
      <c r="H21" s="14">
        <f>G21+'AGOSTO 2019'!H21</f>
        <v>28000000000</v>
      </c>
      <c r="I21" s="129">
        <f>+H21/F21</f>
        <v>0.87774294670846398</v>
      </c>
      <c r="J21" s="12">
        <f t="shared" si="6"/>
        <v>3900000000</v>
      </c>
      <c r="K21" s="43">
        <v>0</v>
      </c>
      <c r="L21" s="14">
        <f t="shared" si="2"/>
        <v>28000000000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9">
        <v>0</v>
      </c>
      <c r="H22" s="40">
        <f>G22+'AGOSTO 2019'!H22</f>
        <v>28000000000</v>
      </c>
      <c r="I22" s="130">
        <f>+H22/F22</f>
        <v>0.87774294670846398</v>
      </c>
      <c r="J22" s="19">
        <f t="shared" si="6"/>
        <v>3900000000</v>
      </c>
      <c r="K22" s="13">
        <v>0</v>
      </c>
      <c r="L22" s="17">
        <f t="shared" si="2"/>
        <v>28000000000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2">
        <f>+G24+G26</f>
        <v>42766418</v>
      </c>
      <c r="H23" s="14">
        <f>G23+'AGOSTO 2019'!H23</f>
        <v>765399459</v>
      </c>
      <c r="I23" s="129">
        <f>+H23/F23</f>
        <v>1.3667847482142856</v>
      </c>
      <c r="J23" s="12">
        <f t="shared" si="6"/>
        <v>-205399459</v>
      </c>
      <c r="K23" s="12">
        <f t="shared" si="8"/>
        <v>0</v>
      </c>
      <c r="L23" s="14">
        <f t="shared" si="2"/>
        <v>765399459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27">
        <v>42766418</v>
      </c>
      <c r="H24" s="40">
        <f>G24+'AGOSTO 2019'!H24</f>
        <v>490530106</v>
      </c>
      <c r="I24" s="130">
        <f>+H24/F24</f>
        <v>1.0663697956521738</v>
      </c>
      <c r="J24" s="38">
        <f t="shared" si="6"/>
        <v>-30530106</v>
      </c>
      <c r="K24" s="39">
        <v>0</v>
      </c>
      <c r="L24" s="40">
        <f t="shared" si="2"/>
        <v>490530106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38">
        <v>0</v>
      </c>
      <c r="H25" s="40">
        <f>G25+'AGOSTO 2019'!H25</f>
        <v>0</v>
      </c>
      <c r="I25" s="130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4">
        <v>0</v>
      </c>
      <c r="H26" s="101">
        <f>G26+'AGOSTO 2019'!H26</f>
        <v>274869353</v>
      </c>
      <c r="I26" s="130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63" t="s">
        <v>24</v>
      </c>
      <c r="B27" s="164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281237710</v>
      </c>
      <c r="H27" s="27">
        <f>+H8+H9</f>
        <v>66004791398</v>
      </c>
      <c r="I27" s="29">
        <f>+H27/F27</f>
        <v>0.45334006275294525</v>
      </c>
      <c r="J27" s="27">
        <f>+F27-H27</f>
        <v>79591851875</v>
      </c>
      <c r="K27" s="27">
        <f>+K8+K9</f>
        <v>0</v>
      </c>
      <c r="L27" s="27">
        <f>+L8+L9</f>
        <v>66004791398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20" t="s">
        <v>43</v>
      </c>
      <c r="C34" s="54"/>
      <c r="D34" s="168" t="s">
        <v>36</v>
      </c>
      <c r="E34" s="168"/>
      <c r="F34" s="54"/>
      <c r="G34" s="168" t="s">
        <v>39</v>
      </c>
      <c r="H34" s="168"/>
      <c r="I34" s="168"/>
      <c r="J34" s="170" t="s">
        <v>44</v>
      </c>
      <c r="K34" s="170"/>
      <c r="L34" s="170"/>
    </row>
    <row r="35" spans="1:12" x14ac:dyDescent="0.25">
      <c r="B35" s="121" t="s">
        <v>45</v>
      </c>
      <c r="D35" s="169" t="s">
        <v>40</v>
      </c>
      <c r="E35" s="169"/>
      <c r="G35" s="171" t="s">
        <v>48</v>
      </c>
      <c r="H35" s="171"/>
      <c r="I35" s="171"/>
      <c r="J35" s="169" t="s">
        <v>46</v>
      </c>
      <c r="K35" s="169"/>
      <c r="L35" s="169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ageMargins left="1.1023622047244095" right="0.70866141732283472" top="0.74803149606299213" bottom="0.74803149606299213" header="0.31496062992125984" footer="0.31496062992125984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ejecucion ingresos ENERO 19</vt:lpstr>
      <vt:lpstr>ejecucion ingresos FEBRER 1 (2</vt:lpstr>
      <vt:lpstr>MARZO 2019</vt:lpstr>
      <vt:lpstr>ABRIL 2019</vt:lpstr>
      <vt:lpstr>MAYO 2019</vt:lpstr>
      <vt:lpstr>JUNIO 2019</vt:lpstr>
      <vt:lpstr>JULIO 2019</vt:lpstr>
      <vt:lpstr>AGOSTO 2019</vt:lpstr>
      <vt:lpstr>SEPTIEMBRE DE 2019</vt:lpstr>
      <vt:lpstr>OCTUBRE DE 2019</vt:lpstr>
      <vt:lpstr>NOVIEMBRE DE 2019</vt:lpstr>
      <vt:lpstr>DICIEMBRE DE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Adaulfo Alfonso Avila Fuentes</cp:lastModifiedBy>
  <cp:lastPrinted>2020-01-10T22:09:42Z</cp:lastPrinted>
  <dcterms:created xsi:type="dcterms:W3CDTF">2016-11-16T13:24:50Z</dcterms:created>
  <dcterms:modified xsi:type="dcterms:W3CDTF">2020-01-14T14:42:45Z</dcterms:modified>
</cp:coreProperties>
</file>