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2\Presupuesto\PRESUPUESTO 2024\EJECUCIONES\03_MARZO 2024\"/>
    </mc:Choice>
  </mc:AlternateContent>
  <bookViews>
    <workbookView xWindow="0" yWindow="0" windowWidth="20310" windowHeight="11415"/>
  </bookViews>
  <sheets>
    <sheet name="FIRMA FORMULA" sheetId="1" r:id="rId1"/>
  </sheets>
  <externalReferences>
    <externalReference r:id="rId2"/>
    <externalReference r:id="rId3"/>
  </externalReferences>
  <definedNames>
    <definedName name="_xlnm._FilterDatabase" localSheetId="0" hidden="1">'FIRMA FORMULA'!$B$9:$O$114</definedName>
    <definedName name="_xlnm.Print_Area" localSheetId="0">'FIRMA FORMULA'!$B$1:$O$122</definedName>
    <definedName name="_xlnm.Print_Titles" localSheetId="0">'FIRMA FORMULA'!$1:$9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4" i="1" l="1"/>
  <c r="Q113" i="1"/>
  <c r="R113" i="1" s="1"/>
  <c r="N113" i="1"/>
  <c r="M113" i="1"/>
  <c r="K113" i="1"/>
  <c r="J113" i="1"/>
  <c r="H113" i="1"/>
  <c r="F113" i="1"/>
  <c r="G113" i="1" s="1"/>
  <c r="I113" i="1" s="1"/>
  <c r="E113" i="1"/>
  <c r="D113" i="1"/>
  <c r="Q112" i="1"/>
  <c r="R112" i="1" s="1"/>
  <c r="N112" i="1"/>
  <c r="M112" i="1"/>
  <c r="K112" i="1"/>
  <c r="J112" i="1"/>
  <c r="H112" i="1"/>
  <c r="F112" i="1"/>
  <c r="E112" i="1"/>
  <c r="D112" i="1"/>
  <c r="G112" i="1" s="1"/>
  <c r="I112" i="1" s="1"/>
  <c r="L112" i="1" s="1"/>
  <c r="Q111" i="1"/>
  <c r="R111" i="1" s="1"/>
  <c r="N111" i="1"/>
  <c r="M111" i="1"/>
  <c r="K111" i="1"/>
  <c r="J111" i="1"/>
  <c r="H111" i="1"/>
  <c r="F111" i="1"/>
  <c r="E111" i="1"/>
  <c r="D111" i="1"/>
  <c r="G111" i="1" s="1"/>
  <c r="I111" i="1" s="1"/>
  <c r="L111" i="1" s="1"/>
  <c r="Q110" i="1"/>
  <c r="R110" i="1" s="1"/>
  <c r="N110" i="1"/>
  <c r="O110" i="1" s="1"/>
  <c r="M110" i="1"/>
  <c r="K110" i="1"/>
  <c r="J110" i="1"/>
  <c r="H110" i="1"/>
  <c r="F110" i="1"/>
  <c r="E110" i="1"/>
  <c r="D110" i="1"/>
  <c r="G110" i="1" s="1"/>
  <c r="I110" i="1" s="1"/>
  <c r="L110" i="1" s="1"/>
  <c r="Q109" i="1"/>
  <c r="R109" i="1" s="1"/>
  <c r="F109" i="1"/>
  <c r="E109" i="1"/>
  <c r="D109" i="1"/>
  <c r="G109" i="1" s="1"/>
  <c r="Q108" i="1"/>
  <c r="R108" i="1" s="1"/>
  <c r="N108" i="1"/>
  <c r="N107" i="1" s="1"/>
  <c r="M108" i="1"/>
  <c r="M107" i="1" s="1"/>
  <c r="K108" i="1"/>
  <c r="K107" i="1" s="1"/>
  <c r="J108" i="1"/>
  <c r="J107" i="1" s="1"/>
  <c r="H108" i="1"/>
  <c r="F108" i="1"/>
  <c r="F107" i="1" s="1"/>
  <c r="E108" i="1"/>
  <c r="E107" i="1" s="1"/>
  <c r="D108" i="1"/>
  <c r="G108" i="1" s="1"/>
  <c r="I108" i="1" s="1"/>
  <c r="L108" i="1" s="1"/>
  <c r="Q107" i="1"/>
  <c r="H107" i="1"/>
  <c r="Q106" i="1"/>
  <c r="R106" i="1" s="1"/>
  <c r="N106" i="1"/>
  <c r="M106" i="1"/>
  <c r="M105" i="1" s="1"/>
  <c r="M104" i="1" s="1"/>
  <c r="K106" i="1"/>
  <c r="K105" i="1" s="1"/>
  <c r="K104" i="1" s="1"/>
  <c r="J106" i="1"/>
  <c r="J105" i="1" s="1"/>
  <c r="H106" i="1"/>
  <c r="F106" i="1"/>
  <c r="F105" i="1" s="1"/>
  <c r="F104" i="1" s="1"/>
  <c r="E106" i="1"/>
  <c r="E105" i="1" s="1"/>
  <c r="E104" i="1" s="1"/>
  <c r="D106" i="1"/>
  <c r="Q105" i="1"/>
  <c r="N105" i="1"/>
  <c r="H105" i="1"/>
  <c r="D105" i="1"/>
  <c r="Q104" i="1"/>
  <c r="J104" i="1"/>
  <c r="H104" i="1"/>
  <c r="Q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Q102" i="1"/>
  <c r="R102" i="1" s="1"/>
  <c r="O102" i="1"/>
  <c r="N102" i="1"/>
  <c r="M102" i="1"/>
  <c r="L102" i="1"/>
  <c r="K102" i="1"/>
  <c r="J102" i="1"/>
  <c r="I102" i="1"/>
  <c r="H102" i="1"/>
  <c r="G102" i="1"/>
  <c r="F102" i="1"/>
  <c r="E102" i="1"/>
  <c r="D102" i="1"/>
  <c r="Q101" i="1"/>
  <c r="R101" i="1" s="1"/>
  <c r="O101" i="1"/>
  <c r="N101" i="1"/>
  <c r="M101" i="1"/>
  <c r="L101" i="1"/>
  <c r="K101" i="1"/>
  <c r="J101" i="1"/>
  <c r="I101" i="1"/>
  <c r="H101" i="1"/>
  <c r="G101" i="1"/>
  <c r="F101" i="1"/>
  <c r="E101" i="1"/>
  <c r="D101" i="1"/>
  <c r="Q100" i="1"/>
  <c r="R100" i="1" s="1"/>
  <c r="O100" i="1"/>
  <c r="N100" i="1"/>
  <c r="M100" i="1"/>
  <c r="L100" i="1"/>
  <c r="K100" i="1"/>
  <c r="J100" i="1"/>
  <c r="I100" i="1"/>
  <c r="H100" i="1"/>
  <c r="G100" i="1"/>
  <c r="F100" i="1"/>
  <c r="E100" i="1"/>
  <c r="D100" i="1"/>
  <c r="Q99" i="1"/>
  <c r="R99" i="1" s="1"/>
  <c r="O99" i="1"/>
  <c r="N99" i="1"/>
  <c r="M99" i="1"/>
  <c r="L99" i="1"/>
  <c r="K99" i="1"/>
  <c r="J99" i="1"/>
  <c r="I99" i="1"/>
  <c r="H99" i="1"/>
  <c r="G99" i="1"/>
  <c r="F99" i="1"/>
  <c r="E99" i="1"/>
  <c r="D99" i="1"/>
  <c r="Q98" i="1"/>
  <c r="O98" i="1"/>
  <c r="N98" i="1"/>
  <c r="M98" i="1"/>
  <c r="L98" i="1"/>
  <c r="K98" i="1"/>
  <c r="J98" i="1"/>
  <c r="I98" i="1"/>
  <c r="H98" i="1"/>
  <c r="G98" i="1"/>
  <c r="F98" i="1"/>
  <c r="E98" i="1"/>
  <c r="D98" i="1"/>
  <c r="Q97" i="1"/>
  <c r="O97" i="1"/>
  <c r="N97" i="1"/>
  <c r="M97" i="1"/>
  <c r="L97" i="1"/>
  <c r="K97" i="1"/>
  <c r="J97" i="1"/>
  <c r="I97" i="1"/>
  <c r="H97" i="1"/>
  <c r="G97" i="1"/>
  <c r="F97" i="1"/>
  <c r="E97" i="1"/>
  <c r="D97" i="1"/>
  <c r="Q96" i="1"/>
  <c r="R96" i="1" s="1"/>
  <c r="O96" i="1"/>
  <c r="N96" i="1"/>
  <c r="M96" i="1"/>
  <c r="L96" i="1"/>
  <c r="K96" i="1"/>
  <c r="J96" i="1"/>
  <c r="I96" i="1"/>
  <c r="H96" i="1"/>
  <c r="G96" i="1"/>
  <c r="F96" i="1"/>
  <c r="E96" i="1"/>
  <c r="D96" i="1"/>
  <c r="Q95" i="1"/>
  <c r="O95" i="1"/>
  <c r="N95" i="1"/>
  <c r="M95" i="1"/>
  <c r="L95" i="1"/>
  <c r="K95" i="1"/>
  <c r="J95" i="1"/>
  <c r="I95" i="1"/>
  <c r="H95" i="1"/>
  <c r="G95" i="1"/>
  <c r="F95" i="1"/>
  <c r="E95" i="1"/>
  <c r="D95" i="1"/>
  <c r="Q94" i="1"/>
  <c r="R94" i="1" s="1"/>
  <c r="O94" i="1"/>
  <c r="N94" i="1"/>
  <c r="M94" i="1"/>
  <c r="L94" i="1"/>
  <c r="K94" i="1"/>
  <c r="J94" i="1"/>
  <c r="I94" i="1"/>
  <c r="H94" i="1"/>
  <c r="G94" i="1"/>
  <c r="F94" i="1"/>
  <c r="E94" i="1"/>
  <c r="D94" i="1"/>
  <c r="Q93" i="1"/>
  <c r="R93" i="1" s="1"/>
  <c r="O93" i="1"/>
  <c r="N93" i="1"/>
  <c r="M93" i="1"/>
  <c r="L93" i="1"/>
  <c r="K93" i="1"/>
  <c r="J93" i="1"/>
  <c r="I93" i="1"/>
  <c r="H93" i="1"/>
  <c r="G93" i="1"/>
  <c r="F93" i="1"/>
  <c r="E93" i="1"/>
  <c r="D93" i="1"/>
  <c r="Q92" i="1"/>
  <c r="R92" i="1" s="1"/>
  <c r="O92" i="1"/>
  <c r="N92" i="1"/>
  <c r="M92" i="1"/>
  <c r="L92" i="1"/>
  <c r="K92" i="1"/>
  <c r="J92" i="1"/>
  <c r="I92" i="1"/>
  <c r="H92" i="1"/>
  <c r="G92" i="1"/>
  <c r="F92" i="1"/>
  <c r="E92" i="1"/>
  <c r="D92" i="1"/>
  <c r="Q91" i="1"/>
  <c r="R91" i="1" s="1"/>
  <c r="O91" i="1"/>
  <c r="N91" i="1"/>
  <c r="M91" i="1"/>
  <c r="L91" i="1"/>
  <c r="K91" i="1"/>
  <c r="J91" i="1"/>
  <c r="I91" i="1"/>
  <c r="H91" i="1"/>
  <c r="G91" i="1"/>
  <c r="F91" i="1"/>
  <c r="E91" i="1"/>
  <c r="D91" i="1"/>
  <c r="Q90" i="1"/>
  <c r="O90" i="1"/>
  <c r="N90" i="1"/>
  <c r="M90" i="1"/>
  <c r="L90" i="1"/>
  <c r="K90" i="1"/>
  <c r="J90" i="1"/>
  <c r="I90" i="1"/>
  <c r="H90" i="1"/>
  <c r="G90" i="1"/>
  <c r="F90" i="1"/>
  <c r="E90" i="1"/>
  <c r="D90" i="1"/>
  <c r="Q89" i="1"/>
  <c r="O89" i="1"/>
  <c r="N89" i="1"/>
  <c r="M89" i="1"/>
  <c r="L89" i="1"/>
  <c r="K89" i="1"/>
  <c r="J89" i="1"/>
  <c r="I89" i="1"/>
  <c r="H89" i="1"/>
  <c r="G89" i="1"/>
  <c r="F89" i="1"/>
  <c r="E89" i="1"/>
  <c r="D89" i="1"/>
  <c r="Q88" i="1"/>
  <c r="O88" i="1"/>
  <c r="N88" i="1"/>
  <c r="M88" i="1"/>
  <c r="L88" i="1"/>
  <c r="K88" i="1"/>
  <c r="J88" i="1"/>
  <c r="I88" i="1"/>
  <c r="H88" i="1"/>
  <c r="G88" i="1"/>
  <c r="F88" i="1"/>
  <c r="E88" i="1"/>
  <c r="D88" i="1"/>
  <c r="Q87" i="1"/>
  <c r="O87" i="1"/>
  <c r="N87" i="1"/>
  <c r="M87" i="1"/>
  <c r="L87" i="1"/>
  <c r="K87" i="1"/>
  <c r="J87" i="1"/>
  <c r="I87" i="1"/>
  <c r="H87" i="1"/>
  <c r="G87" i="1"/>
  <c r="F87" i="1"/>
  <c r="E87" i="1"/>
  <c r="D87" i="1"/>
  <c r="Q86" i="1"/>
  <c r="R86" i="1" s="1"/>
  <c r="O86" i="1"/>
  <c r="N86" i="1"/>
  <c r="M86" i="1"/>
  <c r="L86" i="1"/>
  <c r="K86" i="1"/>
  <c r="J86" i="1"/>
  <c r="I86" i="1"/>
  <c r="H86" i="1"/>
  <c r="G86" i="1"/>
  <c r="F86" i="1"/>
  <c r="E86" i="1"/>
  <c r="D86" i="1"/>
  <c r="Q85" i="1"/>
  <c r="R85" i="1" s="1"/>
  <c r="O85" i="1"/>
  <c r="N85" i="1"/>
  <c r="M85" i="1"/>
  <c r="L85" i="1"/>
  <c r="K85" i="1"/>
  <c r="J85" i="1"/>
  <c r="I85" i="1"/>
  <c r="H85" i="1"/>
  <c r="G85" i="1"/>
  <c r="F85" i="1"/>
  <c r="E85" i="1"/>
  <c r="D85" i="1"/>
  <c r="Q84" i="1"/>
  <c r="R84" i="1" s="1"/>
  <c r="O84" i="1"/>
  <c r="N84" i="1"/>
  <c r="M84" i="1"/>
  <c r="L84" i="1"/>
  <c r="K84" i="1"/>
  <c r="J84" i="1"/>
  <c r="I84" i="1"/>
  <c r="H84" i="1"/>
  <c r="G84" i="1"/>
  <c r="F84" i="1"/>
  <c r="E84" i="1"/>
  <c r="D84" i="1"/>
  <c r="Q83" i="1"/>
  <c r="R83" i="1" s="1"/>
  <c r="O83" i="1"/>
  <c r="N83" i="1"/>
  <c r="M83" i="1"/>
  <c r="L83" i="1"/>
  <c r="K83" i="1"/>
  <c r="J83" i="1"/>
  <c r="I83" i="1"/>
  <c r="H83" i="1"/>
  <c r="G83" i="1"/>
  <c r="F83" i="1"/>
  <c r="E83" i="1"/>
  <c r="D83" i="1"/>
  <c r="Q82" i="1"/>
  <c r="O82" i="1"/>
  <c r="N82" i="1"/>
  <c r="M82" i="1"/>
  <c r="L82" i="1"/>
  <c r="K82" i="1"/>
  <c r="J82" i="1"/>
  <c r="I82" i="1"/>
  <c r="H82" i="1"/>
  <c r="G82" i="1"/>
  <c r="F82" i="1"/>
  <c r="E82" i="1"/>
  <c r="D82" i="1"/>
  <c r="Q81" i="1"/>
  <c r="O81" i="1"/>
  <c r="N81" i="1"/>
  <c r="M81" i="1"/>
  <c r="L81" i="1"/>
  <c r="K81" i="1"/>
  <c r="J81" i="1"/>
  <c r="I81" i="1"/>
  <c r="H81" i="1"/>
  <c r="G81" i="1"/>
  <c r="F81" i="1"/>
  <c r="E81" i="1"/>
  <c r="D81" i="1"/>
  <c r="Q80" i="1"/>
  <c r="O80" i="1"/>
  <c r="N80" i="1"/>
  <c r="M80" i="1"/>
  <c r="L80" i="1"/>
  <c r="K80" i="1"/>
  <c r="J80" i="1"/>
  <c r="I80" i="1"/>
  <c r="H80" i="1"/>
  <c r="G80" i="1"/>
  <c r="F80" i="1"/>
  <c r="E80" i="1"/>
  <c r="D80" i="1"/>
  <c r="Q79" i="1"/>
  <c r="O79" i="1"/>
  <c r="N79" i="1"/>
  <c r="M79" i="1"/>
  <c r="L79" i="1"/>
  <c r="K79" i="1"/>
  <c r="J79" i="1"/>
  <c r="I79" i="1"/>
  <c r="H79" i="1"/>
  <c r="G79" i="1"/>
  <c r="F79" i="1"/>
  <c r="E79" i="1"/>
  <c r="D79" i="1"/>
  <c r="Q78" i="1"/>
  <c r="R78" i="1" s="1"/>
  <c r="O78" i="1"/>
  <c r="N78" i="1"/>
  <c r="M78" i="1"/>
  <c r="L78" i="1"/>
  <c r="K78" i="1"/>
  <c r="J78" i="1"/>
  <c r="I78" i="1"/>
  <c r="H78" i="1"/>
  <c r="G78" i="1"/>
  <c r="F78" i="1"/>
  <c r="E78" i="1"/>
  <c r="D78" i="1"/>
  <c r="Q77" i="1"/>
  <c r="R77" i="1" s="1"/>
  <c r="O77" i="1"/>
  <c r="N77" i="1"/>
  <c r="M77" i="1"/>
  <c r="L77" i="1"/>
  <c r="K77" i="1"/>
  <c r="J77" i="1"/>
  <c r="I77" i="1"/>
  <c r="H77" i="1"/>
  <c r="G77" i="1"/>
  <c r="F77" i="1"/>
  <c r="E77" i="1"/>
  <c r="D77" i="1"/>
  <c r="Q76" i="1"/>
  <c r="N76" i="1"/>
  <c r="N75" i="1" s="1"/>
  <c r="M76" i="1"/>
  <c r="K76" i="1"/>
  <c r="K75" i="1" s="1"/>
  <c r="K74" i="1" s="1"/>
  <c r="J76" i="1"/>
  <c r="H76" i="1"/>
  <c r="H75" i="1" s="1"/>
  <c r="H74" i="1" s="1"/>
  <c r="F76" i="1"/>
  <c r="E76" i="1"/>
  <c r="D76" i="1"/>
  <c r="G76" i="1" s="1"/>
  <c r="Q75" i="1"/>
  <c r="M75" i="1"/>
  <c r="M74" i="1" s="1"/>
  <c r="J75" i="1"/>
  <c r="F75" i="1"/>
  <c r="E75" i="1"/>
  <c r="E74" i="1" s="1"/>
  <c r="Q74" i="1"/>
  <c r="J74" i="1"/>
  <c r="F74" i="1"/>
  <c r="Q73" i="1"/>
  <c r="N73" i="1"/>
  <c r="M73" i="1"/>
  <c r="L73" i="1"/>
  <c r="K73" i="1"/>
  <c r="J73" i="1"/>
  <c r="H73" i="1"/>
  <c r="F73" i="1"/>
  <c r="E73" i="1"/>
  <c r="D73" i="1"/>
  <c r="G73" i="1" s="1"/>
  <c r="I73" i="1" s="1"/>
  <c r="Q72" i="1"/>
  <c r="N72" i="1"/>
  <c r="M72" i="1"/>
  <c r="K72" i="1"/>
  <c r="J72" i="1"/>
  <c r="H72" i="1"/>
  <c r="F72" i="1"/>
  <c r="E72" i="1"/>
  <c r="D72" i="1"/>
  <c r="G72" i="1" s="1"/>
  <c r="I72" i="1" s="1"/>
  <c r="L72" i="1" s="1"/>
  <c r="Q71" i="1"/>
  <c r="R71" i="1" s="1"/>
  <c r="N71" i="1"/>
  <c r="M71" i="1"/>
  <c r="K71" i="1"/>
  <c r="J71" i="1"/>
  <c r="H71" i="1"/>
  <c r="F71" i="1"/>
  <c r="F70" i="1" s="1"/>
  <c r="F67" i="1" s="1"/>
  <c r="F66" i="1" s="1"/>
  <c r="F65" i="1" s="1"/>
  <c r="E71" i="1"/>
  <c r="D71" i="1"/>
  <c r="Q70" i="1"/>
  <c r="M70" i="1"/>
  <c r="K70" i="1"/>
  <c r="J70" i="1"/>
  <c r="J67" i="1" s="1"/>
  <c r="J66" i="1" s="1"/>
  <c r="J65" i="1" s="1"/>
  <c r="J64" i="1" s="1"/>
  <c r="H70" i="1"/>
  <c r="E70" i="1"/>
  <c r="Q69" i="1"/>
  <c r="N69" i="1"/>
  <c r="M69" i="1"/>
  <c r="M68" i="1" s="1"/>
  <c r="M67" i="1" s="1"/>
  <c r="M66" i="1" s="1"/>
  <c r="M65" i="1" s="1"/>
  <c r="M64" i="1" s="1"/>
  <c r="L69" i="1"/>
  <c r="K69" i="1"/>
  <c r="K68" i="1" s="1"/>
  <c r="J69" i="1"/>
  <c r="H69" i="1"/>
  <c r="H68" i="1" s="1"/>
  <c r="F69" i="1"/>
  <c r="E69" i="1"/>
  <c r="E68" i="1" s="1"/>
  <c r="E67" i="1" s="1"/>
  <c r="E66" i="1" s="1"/>
  <c r="E65" i="1" s="1"/>
  <c r="E64" i="1" s="1"/>
  <c r="D69" i="1"/>
  <c r="G69" i="1" s="1"/>
  <c r="I69" i="1" s="1"/>
  <c r="Q68" i="1"/>
  <c r="N68" i="1"/>
  <c r="J68" i="1"/>
  <c r="F68" i="1"/>
  <c r="Q67" i="1"/>
  <c r="Q66" i="1"/>
  <c r="Q65" i="1"/>
  <c r="Q64" i="1"/>
  <c r="F64" i="1"/>
  <c r="Q63" i="1"/>
  <c r="R63" i="1" s="1"/>
  <c r="N63" i="1"/>
  <c r="M63" i="1"/>
  <c r="K63" i="1"/>
  <c r="J63" i="1"/>
  <c r="H63" i="1"/>
  <c r="F63" i="1"/>
  <c r="E63" i="1"/>
  <c r="D63" i="1"/>
  <c r="Q62" i="1"/>
  <c r="N62" i="1"/>
  <c r="M62" i="1"/>
  <c r="K62" i="1"/>
  <c r="J62" i="1"/>
  <c r="H62" i="1"/>
  <c r="F62" i="1"/>
  <c r="E62" i="1"/>
  <c r="D62" i="1"/>
  <c r="G62" i="1" s="1"/>
  <c r="Q61" i="1"/>
  <c r="R61" i="1" s="1"/>
  <c r="N61" i="1"/>
  <c r="M61" i="1"/>
  <c r="K61" i="1"/>
  <c r="J61" i="1"/>
  <c r="H61" i="1"/>
  <c r="F61" i="1"/>
  <c r="E61" i="1"/>
  <c r="D61" i="1"/>
  <c r="Q60" i="1"/>
  <c r="R60" i="1" s="1"/>
  <c r="N60" i="1"/>
  <c r="O60" i="1" s="1"/>
  <c r="M60" i="1"/>
  <c r="K60" i="1"/>
  <c r="J60" i="1"/>
  <c r="J58" i="1" s="1"/>
  <c r="J57" i="1" s="1"/>
  <c r="H60" i="1"/>
  <c r="G60" i="1"/>
  <c r="I60" i="1" s="1"/>
  <c r="L60" i="1" s="1"/>
  <c r="F60" i="1"/>
  <c r="E60" i="1"/>
  <c r="D60" i="1"/>
  <c r="Q59" i="1"/>
  <c r="N59" i="1"/>
  <c r="M59" i="1"/>
  <c r="M58" i="1" s="1"/>
  <c r="M57" i="1" s="1"/>
  <c r="K59" i="1"/>
  <c r="J59" i="1"/>
  <c r="H59" i="1"/>
  <c r="F59" i="1"/>
  <c r="F58" i="1" s="1"/>
  <c r="F57" i="1" s="1"/>
  <c r="E59" i="1"/>
  <c r="D59" i="1"/>
  <c r="G59" i="1" s="1"/>
  <c r="I59" i="1" s="1"/>
  <c r="L59" i="1" s="1"/>
  <c r="Q58" i="1"/>
  <c r="R58" i="1" s="1"/>
  <c r="D58" i="1"/>
  <c r="Q57" i="1"/>
  <c r="D57" i="1"/>
  <c r="Q56" i="1"/>
  <c r="R56" i="1" s="1"/>
  <c r="N56" i="1"/>
  <c r="N55" i="1" s="1"/>
  <c r="M56" i="1"/>
  <c r="K56" i="1"/>
  <c r="J56" i="1"/>
  <c r="J55" i="1" s="1"/>
  <c r="J54" i="1" s="1"/>
  <c r="J53" i="1" s="1"/>
  <c r="H56" i="1"/>
  <c r="H55" i="1" s="1"/>
  <c r="H54" i="1" s="1"/>
  <c r="H53" i="1" s="1"/>
  <c r="G56" i="1"/>
  <c r="F56" i="1"/>
  <c r="F55" i="1" s="1"/>
  <c r="F54" i="1" s="1"/>
  <c r="F53" i="1" s="1"/>
  <c r="E56" i="1"/>
  <c r="D56" i="1"/>
  <c r="D55" i="1" s="1"/>
  <c r="Q55" i="1"/>
  <c r="M55" i="1"/>
  <c r="M54" i="1" s="1"/>
  <c r="M53" i="1" s="1"/>
  <c r="K55" i="1"/>
  <c r="E55" i="1"/>
  <c r="E54" i="1" s="1"/>
  <c r="E53" i="1" s="1"/>
  <c r="Q54" i="1"/>
  <c r="N54" i="1"/>
  <c r="K54" i="1"/>
  <c r="K53" i="1" s="1"/>
  <c r="Q53" i="1"/>
  <c r="Q52" i="1"/>
  <c r="R52" i="1" s="1"/>
  <c r="N52" i="1"/>
  <c r="O52" i="1" s="1"/>
  <c r="M52" i="1"/>
  <c r="K52" i="1"/>
  <c r="J52" i="1"/>
  <c r="H52" i="1"/>
  <c r="G52" i="1"/>
  <c r="I52" i="1" s="1"/>
  <c r="L52" i="1" s="1"/>
  <c r="F52" i="1"/>
  <c r="E52" i="1"/>
  <c r="D52" i="1"/>
  <c r="Q51" i="1"/>
  <c r="N51" i="1"/>
  <c r="M51" i="1"/>
  <c r="K51" i="1"/>
  <c r="J51" i="1"/>
  <c r="H51" i="1"/>
  <c r="F51" i="1"/>
  <c r="E51" i="1"/>
  <c r="D51" i="1"/>
  <c r="G51" i="1" s="1"/>
  <c r="Q50" i="1"/>
  <c r="N50" i="1"/>
  <c r="M50" i="1"/>
  <c r="K50" i="1"/>
  <c r="J50" i="1"/>
  <c r="H50" i="1"/>
  <c r="F50" i="1"/>
  <c r="E50" i="1"/>
  <c r="D50" i="1"/>
  <c r="G50" i="1" s="1"/>
  <c r="I50" i="1" s="1"/>
  <c r="L50" i="1" s="1"/>
  <c r="Q49" i="1"/>
  <c r="R49" i="1" s="1"/>
  <c r="N49" i="1"/>
  <c r="M49" i="1"/>
  <c r="K49" i="1"/>
  <c r="J49" i="1"/>
  <c r="H49" i="1"/>
  <c r="H47" i="1" s="1"/>
  <c r="F49" i="1"/>
  <c r="E49" i="1"/>
  <c r="D49" i="1"/>
  <c r="Q48" i="1"/>
  <c r="N48" i="1"/>
  <c r="M48" i="1"/>
  <c r="K48" i="1"/>
  <c r="J48" i="1"/>
  <c r="J47" i="1" s="1"/>
  <c r="H48" i="1"/>
  <c r="F48" i="1"/>
  <c r="F47" i="1" s="1"/>
  <c r="E48" i="1"/>
  <c r="D48" i="1"/>
  <c r="G48" i="1" s="1"/>
  <c r="I48" i="1" s="1"/>
  <c r="O48" i="1" s="1"/>
  <c r="Q47" i="1"/>
  <c r="R47" i="1" s="1"/>
  <c r="M47" i="1"/>
  <c r="E47" i="1"/>
  <c r="D47" i="1"/>
  <c r="Q46" i="1"/>
  <c r="R46" i="1" s="1"/>
  <c r="N46" i="1"/>
  <c r="M46" i="1"/>
  <c r="K46" i="1"/>
  <c r="J46" i="1"/>
  <c r="H46" i="1"/>
  <c r="F46" i="1"/>
  <c r="E46" i="1"/>
  <c r="D46" i="1"/>
  <c r="Q45" i="1"/>
  <c r="R45" i="1" s="1"/>
  <c r="N45" i="1"/>
  <c r="M45" i="1"/>
  <c r="K45" i="1"/>
  <c r="K43" i="1" s="1"/>
  <c r="J45" i="1"/>
  <c r="H45" i="1"/>
  <c r="F45" i="1"/>
  <c r="E45" i="1"/>
  <c r="D45" i="1"/>
  <c r="Q44" i="1"/>
  <c r="R44" i="1" s="1"/>
  <c r="N44" i="1"/>
  <c r="N43" i="1" s="1"/>
  <c r="M44" i="1"/>
  <c r="K44" i="1"/>
  <c r="J44" i="1"/>
  <c r="H44" i="1"/>
  <c r="F44" i="1"/>
  <c r="E44" i="1"/>
  <c r="D44" i="1"/>
  <c r="D43" i="1" s="1"/>
  <c r="Q43" i="1"/>
  <c r="M43" i="1"/>
  <c r="J43" i="1"/>
  <c r="H43" i="1"/>
  <c r="H42" i="1" s="1"/>
  <c r="H41" i="1" s="1"/>
  <c r="E43" i="1"/>
  <c r="Q42" i="1"/>
  <c r="J42" i="1"/>
  <c r="Q41" i="1"/>
  <c r="J41" i="1"/>
  <c r="Q40" i="1"/>
  <c r="N40" i="1"/>
  <c r="M40" i="1"/>
  <c r="K40" i="1"/>
  <c r="J40" i="1"/>
  <c r="H40" i="1"/>
  <c r="F40" i="1"/>
  <c r="E40" i="1"/>
  <c r="D40" i="1"/>
  <c r="G40" i="1" s="1"/>
  <c r="I40" i="1" s="1"/>
  <c r="L40" i="1" s="1"/>
  <c r="Q39" i="1"/>
  <c r="R39" i="1" s="1"/>
  <c r="N39" i="1"/>
  <c r="M39" i="1"/>
  <c r="K39" i="1"/>
  <c r="J39" i="1"/>
  <c r="H39" i="1"/>
  <c r="F39" i="1"/>
  <c r="F35" i="1" s="1"/>
  <c r="E39" i="1"/>
  <c r="E35" i="1" s="1"/>
  <c r="D39" i="1"/>
  <c r="Q38" i="1"/>
  <c r="N38" i="1"/>
  <c r="M38" i="1"/>
  <c r="K38" i="1"/>
  <c r="J38" i="1"/>
  <c r="H38" i="1"/>
  <c r="F38" i="1"/>
  <c r="E38" i="1"/>
  <c r="E36" i="1" s="1"/>
  <c r="D38" i="1"/>
  <c r="G38" i="1" s="1"/>
  <c r="Q37" i="1"/>
  <c r="N37" i="1"/>
  <c r="M37" i="1"/>
  <c r="K37" i="1"/>
  <c r="J37" i="1"/>
  <c r="J36" i="1" s="1"/>
  <c r="J35" i="1" s="1"/>
  <c r="H37" i="1"/>
  <c r="F37" i="1"/>
  <c r="E37" i="1"/>
  <c r="D37" i="1"/>
  <c r="Q36" i="1"/>
  <c r="M36" i="1"/>
  <c r="H36" i="1"/>
  <c r="F36" i="1"/>
  <c r="Q35" i="1"/>
  <c r="M35" i="1"/>
  <c r="H35" i="1"/>
  <c r="Q34" i="1"/>
  <c r="R34" i="1" s="1"/>
  <c r="N34" i="1"/>
  <c r="M34" i="1"/>
  <c r="K34" i="1"/>
  <c r="J34" i="1"/>
  <c r="H34" i="1"/>
  <c r="F34" i="1"/>
  <c r="E34" i="1"/>
  <c r="D34" i="1"/>
  <c r="G34" i="1" s="1"/>
  <c r="I34" i="1" s="1"/>
  <c r="Q33" i="1"/>
  <c r="R33" i="1" s="1"/>
  <c r="N33" i="1"/>
  <c r="M33" i="1"/>
  <c r="K33" i="1"/>
  <c r="J33" i="1"/>
  <c r="H33" i="1"/>
  <c r="F33" i="1"/>
  <c r="E33" i="1"/>
  <c r="D33" i="1"/>
  <c r="Q32" i="1"/>
  <c r="R32" i="1" s="1"/>
  <c r="N32" i="1"/>
  <c r="M32" i="1"/>
  <c r="K32" i="1"/>
  <c r="J32" i="1"/>
  <c r="H32" i="1"/>
  <c r="F32" i="1"/>
  <c r="E32" i="1"/>
  <c r="D32" i="1"/>
  <c r="G32" i="1" s="1"/>
  <c r="I32" i="1" s="1"/>
  <c r="Q31" i="1"/>
  <c r="R31" i="1" s="1"/>
  <c r="N31" i="1"/>
  <c r="M31" i="1"/>
  <c r="K31" i="1"/>
  <c r="J31" i="1"/>
  <c r="H31" i="1"/>
  <c r="G31" i="1"/>
  <c r="I31" i="1" s="1"/>
  <c r="O31" i="1" s="1"/>
  <c r="F31" i="1"/>
  <c r="E31" i="1"/>
  <c r="D31" i="1"/>
  <c r="Q30" i="1"/>
  <c r="R30" i="1" s="1"/>
  <c r="N30" i="1"/>
  <c r="M30" i="1"/>
  <c r="L30" i="1"/>
  <c r="K30" i="1"/>
  <c r="J30" i="1"/>
  <c r="H30" i="1"/>
  <c r="F30" i="1"/>
  <c r="E30" i="1"/>
  <c r="D30" i="1"/>
  <c r="G30" i="1" s="1"/>
  <c r="I30" i="1" s="1"/>
  <c r="Q29" i="1"/>
  <c r="R29" i="1" s="1"/>
  <c r="N29" i="1"/>
  <c r="M29" i="1"/>
  <c r="K29" i="1"/>
  <c r="J29" i="1"/>
  <c r="H29" i="1"/>
  <c r="F29" i="1"/>
  <c r="E29" i="1"/>
  <c r="D29" i="1"/>
  <c r="G29" i="1" s="1"/>
  <c r="I29" i="1" s="1"/>
  <c r="L29" i="1" s="1"/>
  <c r="Q28" i="1"/>
  <c r="R28" i="1" s="1"/>
  <c r="O28" i="1"/>
  <c r="N28" i="1"/>
  <c r="M28" i="1"/>
  <c r="K28" i="1"/>
  <c r="J28" i="1"/>
  <c r="J27" i="1" s="1"/>
  <c r="H28" i="1"/>
  <c r="H27" i="1" s="1"/>
  <c r="G28" i="1"/>
  <c r="I28" i="1" s="1"/>
  <c r="L28" i="1" s="1"/>
  <c r="F28" i="1"/>
  <c r="F27" i="1" s="1"/>
  <c r="E28" i="1"/>
  <c r="E27" i="1" s="1"/>
  <c r="D28" i="1"/>
  <c r="Q27" i="1"/>
  <c r="M27" i="1"/>
  <c r="D27" i="1"/>
  <c r="Q26" i="1"/>
  <c r="R26" i="1" s="1"/>
  <c r="N26" i="1"/>
  <c r="M26" i="1"/>
  <c r="M15" i="1" s="1"/>
  <c r="K26" i="1"/>
  <c r="J26" i="1"/>
  <c r="H26" i="1"/>
  <c r="H15" i="1" s="1"/>
  <c r="H14" i="1" s="1"/>
  <c r="F26" i="1"/>
  <c r="E26" i="1"/>
  <c r="D26" i="1"/>
  <c r="Q25" i="1"/>
  <c r="R25" i="1" s="1"/>
  <c r="N25" i="1"/>
  <c r="M25" i="1"/>
  <c r="K25" i="1"/>
  <c r="J25" i="1"/>
  <c r="H25" i="1"/>
  <c r="F25" i="1"/>
  <c r="F23" i="1" s="1"/>
  <c r="E25" i="1"/>
  <c r="D25" i="1"/>
  <c r="G25" i="1" s="1"/>
  <c r="I25" i="1" s="1"/>
  <c r="L25" i="1" s="1"/>
  <c r="Q24" i="1"/>
  <c r="R24" i="1" s="1"/>
  <c r="N24" i="1"/>
  <c r="N23" i="1" s="1"/>
  <c r="M24" i="1"/>
  <c r="K24" i="1"/>
  <c r="J24" i="1"/>
  <c r="J23" i="1" s="1"/>
  <c r="H24" i="1"/>
  <c r="F24" i="1"/>
  <c r="E24" i="1"/>
  <c r="D24" i="1"/>
  <c r="D23" i="1" s="1"/>
  <c r="G23" i="1" s="1"/>
  <c r="I23" i="1" s="1"/>
  <c r="Q23" i="1"/>
  <c r="M23" i="1"/>
  <c r="K23" i="1"/>
  <c r="H23" i="1"/>
  <c r="E23" i="1"/>
  <c r="Q22" i="1"/>
  <c r="R22" i="1" s="1"/>
  <c r="N22" i="1"/>
  <c r="M22" i="1"/>
  <c r="K22" i="1"/>
  <c r="J22" i="1"/>
  <c r="H22" i="1"/>
  <c r="F22" i="1"/>
  <c r="E22" i="1"/>
  <c r="D22" i="1"/>
  <c r="G22" i="1" s="1"/>
  <c r="I22" i="1" s="1"/>
  <c r="L22" i="1" s="1"/>
  <c r="Q21" i="1"/>
  <c r="R21" i="1" s="1"/>
  <c r="N21" i="1"/>
  <c r="M21" i="1"/>
  <c r="K21" i="1"/>
  <c r="J21" i="1"/>
  <c r="H21" i="1"/>
  <c r="F21" i="1"/>
  <c r="E21" i="1"/>
  <c r="D21" i="1"/>
  <c r="G21" i="1" s="1"/>
  <c r="I21" i="1" s="1"/>
  <c r="Q20" i="1"/>
  <c r="R20" i="1" s="1"/>
  <c r="N20" i="1"/>
  <c r="M20" i="1"/>
  <c r="K20" i="1"/>
  <c r="J20" i="1"/>
  <c r="I20" i="1"/>
  <c r="L20" i="1" s="1"/>
  <c r="H20" i="1"/>
  <c r="F20" i="1"/>
  <c r="E20" i="1"/>
  <c r="D20" i="1"/>
  <c r="G20" i="1" s="1"/>
  <c r="Q19" i="1"/>
  <c r="R19" i="1" s="1"/>
  <c r="N19" i="1"/>
  <c r="M19" i="1"/>
  <c r="K19" i="1"/>
  <c r="J19" i="1"/>
  <c r="H19" i="1"/>
  <c r="G19" i="1"/>
  <c r="I19" i="1" s="1"/>
  <c r="L19" i="1" s="1"/>
  <c r="F19" i="1"/>
  <c r="E19" i="1"/>
  <c r="D19" i="1"/>
  <c r="Q18" i="1"/>
  <c r="R18" i="1" s="1"/>
  <c r="N18" i="1"/>
  <c r="N15" i="1" s="1"/>
  <c r="N14" i="1" s="1"/>
  <c r="M18" i="1"/>
  <c r="K18" i="1"/>
  <c r="J18" i="1"/>
  <c r="H18" i="1"/>
  <c r="F18" i="1"/>
  <c r="F15" i="1" s="1"/>
  <c r="F14" i="1" s="1"/>
  <c r="F13" i="1" s="1"/>
  <c r="F12" i="1" s="1"/>
  <c r="E18" i="1"/>
  <c r="D18" i="1"/>
  <c r="G18" i="1" s="1"/>
  <c r="I18" i="1" s="1"/>
  <c r="L18" i="1" s="1"/>
  <c r="Q17" i="1"/>
  <c r="R17" i="1" s="1"/>
  <c r="N17" i="1"/>
  <c r="M17" i="1"/>
  <c r="K17" i="1"/>
  <c r="J17" i="1"/>
  <c r="H17" i="1"/>
  <c r="F17" i="1"/>
  <c r="E17" i="1"/>
  <c r="D17" i="1"/>
  <c r="G17" i="1" s="1"/>
  <c r="I17" i="1" s="1"/>
  <c r="Q16" i="1"/>
  <c r="R16" i="1" s="1"/>
  <c r="N16" i="1"/>
  <c r="M16" i="1"/>
  <c r="K16" i="1"/>
  <c r="J16" i="1"/>
  <c r="J15" i="1" s="1"/>
  <c r="J14" i="1" s="1"/>
  <c r="I16" i="1"/>
  <c r="L16" i="1" s="1"/>
  <c r="H16" i="1"/>
  <c r="F16" i="1"/>
  <c r="E16" i="1"/>
  <c r="D16" i="1"/>
  <c r="G16" i="1" s="1"/>
  <c r="Q15" i="1"/>
  <c r="Q14" i="1"/>
  <c r="M14" i="1"/>
  <c r="M13" i="1" s="1"/>
  <c r="M12" i="1" s="1"/>
  <c r="Q13" i="1"/>
  <c r="Q12" i="1"/>
  <c r="Q11" i="1"/>
  <c r="Q10" i="1"/>
  <c r="K27" i="1" l="1"/>
  <c r="L27" i="1" s="1"/>
  <c r="L34" i="1"/>
  <c r="K42" i="1"/>
  <c r="L32" i="1"/>
  <c r="O32" i="1"/>
  <c r="G43" i="1"/>
  <c r="I43" i="1" s="1"/>
  <c r="L43" i="1" s="1"/>
  <c r="D42" i="1"/>
  <c r="R42" i="1" s="1"/>
  <c r="L46" i="1"/>
  <c r="R15" i="1"/>
  <c r="G27" i="1"/>
  <c r="I27" i="1" s="1"/>
  <c r="H13" i="1"/>
  <c r="H12" i="1" s="1"/>
  <c r="F43" i="1"/>
  <c r="F42" i="1" s="1"/>
  <c r="F41" i="1" s="1"/>
  <c r="F11" i="1" s="1"/>
  <c r="F10" i="1" s="1"/>
  <c r="F114" i="1" s="1"/>
  <c r="G44" i="1"/>
  <c r="I44" i="1" s="1"/>
  <c r="N53" i="1"/>
  <c r="L17" i="1"/>
  <c r="K15" i="1"/>
  <c r="L21" i="1"/>
  <c r="L23" i="1"/>
  <c r="G37" i="1"/>
  <c r="I37" i="1" s="1"/>
  <c r="L37" i="1" s="1"/>
  <c r="D36" i="1"/>
  <c r="R37" i="1"/>
  <c r="G57" i="1"/>
  <c r="E15" i="1"/>
  <c r="E14" i="1" s="1"/>
  <c r="E13" i="1" s="1"/>
  <c r="E12" i="1" s="1"/>
  <c r="E11" i="1" s="1"/>
  <c r="E10" i="1" s="1"/>
  <c r="E114" i="1" s="1"/>
  <c r="L31" i="1"/>
  <c r="G47" i="1"/>
  <c r="I47" i="1" s="1"/>
  <c r="O16" i="1"/>
  <c r="O20" i="1"/>
  <c r="O17" i="1"/>
  <c r="O21" i="1"/>
  <c r="R23" i="1"/>
  <c r="O23" i="1"/>
  <c r="O40" i="1"/>
  <c r="R57" i="1"/>
  <c r="H67" i="1"/>
  <c r="H66" i="1" s="1"/>
  <c r="H65" i="1" s="1"/>
  <c r="H64" i="1" s="1"/>
  <c r="N74" i="1"/>
  <c r="O43" i="1"/>
  <c r="N42" i="1"/>
  <c r="J13" i="1"/>
  <c r="J12" i="1" s="1"/>
  <c r="J11" i="1" s="1"/>
  <c r="J10" i="1" s="1"/>
  <c r="J114" i="1" s="1"/>
  <c r="O22" i="1"/>
  <c r="O25" i="1"/>
  <c r="N27" i="1"/>
  <c r="O27" i="1" s="1"/>
  <c r="L48" i="1"/>
  <c r="H58" i="1"/>
  <c r="H57" i="1" s="1"/>
  <c r="O19" i="1"/>
  <c r="O29" i="1"/>
  <c r="G55" i="1"/>
  <c r="I55" i="1" s="1"/>
  <c r="L55" i="1" s="1"/>
  <c r="D54" i="1"/>
  <c r="K58" i="1"/>
  <c r="O50" i="1"/>
  <c r="O18" i="1"/>
  <c r="O30" i="1"/>
  <c r="G45" i="1"/>
  <c r="I45" i="1" s="1"/>
  <c r="L45" i="1" s="1"/>
  <c r="R50" i="1"/>
  <c r="E58" i="1"/>
  <c r="E57" i="1" s="1"/>
  <c r="R59" i="1"/>
  <c r="D68" i="1"/>
  <c r="G68" i="1" s="1"/>
  <c r="I68" i="1" s="1"/>
  <c r="O68" i="1" s="1"/>
  <c r="K67" i="1"/>
  <c r="R72" i="1"/>
  <c r="R80" i="1"/>
  <c r="R88" i="1"/>
  <c r="R105" i="1"/>
  <c r="O37" i="1"/>
  <c r="O34" i="1"/>
  <c r="R40" i="1"/>
  <c r="M42" i="1"/>
  <c r="M41" i="1" s="1"/>
  <c r="M11" i="1" s="1"/>
  <c r="M10" i="1" s="1"/>
  <c r="M114" i="1" s="1"/>
  <c r="O45" i="1"/>
  <c r="K47" i="1"/>
  <c r="I51" i="1"/>
  <c r="L51" i="1" s="1"/>
  <c r="O51" i="1"/>
  <c r="R55" i="1"/>
  <c r="I62" i="1"/>
  <c r="L62" i="1" s="1"/>
  <c r="O62" i="1"/>
  <c r="O69" i="1"/>
  <c r="O73" i="1"/>
  <c r="N104" i="1"/>
  <c r="G106" i="1"/>
  <c r="I106" i="1" s="1"/>
  <c r="L106" i="1" s="1"/>
  <c r="O111" i="1"/>
  <c r="L113" i="1"/>
  <c r="R54" i="1"/>
  <c r="G58" i="1"/>
  <c r="I58" i="1" s="1"/>
  <c r="O59" i="1"/>
  <c r="O72" i="1"/>
  <c r="G24" i="1"/>
  <c r="I24" i="1" s="1"/>
  <c r="L24" i="1" s="1"/>
  <c r="R27" i="1"/>
  <c r="I38" i="1"/>
  <c r="L38" i="1" s="1"/>
  <c r="O38" i="1"/>
  <c r="R48" i="1"/>
  <c r="R51" i="1"/>
  <c r="R62" i="1"/>
  <c r="R69" i="1"/>
  <c r="R73" i="1"/>
  <c r="D75" i="1"/>
  <c r="R75" i="1"/>
  <c r="R82" i="1"/>
  <c r="R90" i="1"/>
  <c r="R98" i="1"/>
  <c r="O112" i="1"/>
  <c r="G26" i="1"/>
  <c r="I26" i="1" s="1"/>
  <c r="L26" i="1" s="1"/>
  <c r="N36" i="1"/>
  <c r="R38" i="1"/>
  <c r="R43" i="1"/>
  <c r="G49" i="1"/>
  <c r="I49" i="1" s="1"/>
  <c r="L49" i="1" s="1"/>
  <c r="G63" i="1"/>
  <c r="I63" i="1" s="1"/>
  <c r="L63" i="1" s="1"/>
  <c r="D70" i="1"/>
  <c r="N70" i="1"/>
  <c r="I76" i="1"/>
  <c r="L76" i="1" s="1"/>
  <c r="R79" i="1"/>
  <c r="R87" i="1"/>
  <c r="R95" i="1"/>
  <c r="R103" i="1"/>
  <c r="G105" i="1"/>
  <c r="I105" i="1" s="1"/>
  <c r="L105" i="1" s="1"/>
  <c r="O113" i="1"/>
  <c r="D15" i="1"/>
  <c r="O26" i="1"/>
  <c r="K36" i="1"/>
  <c r="G39" i="1"/>
  <c r="I39" i="1" s="1"/>
  <c r="L39" i="1" s="1"/>
  <c r="O39" i="1"/>
  <c r="E42" i="1"/>
  <c r="E41" i="1" s="1"/>
  <c r="G46" i="1"/>
  <c r="I46" i="1" s="1"/>
  <c r="O46" i="1" s="1"/>
  <c r="R70" i="1"/>
  <c r="R76" i="1"/>
  <c r="G33" i="1"/>
  <c r="I33" i="1" s="1"/>
  <c r="L33" i="1" s="1"/>
  <c r="R36" i="1"/>
  <c r="N47" i="1"/>
  <c r="I56" i="1"/>
  <c r="N58" i="1"/>
  <c r="G61" i="1"/>
  <c r="I61" i="1" s="1"/>
  <c r="L61" i="1" s="1"/>
  <c r="G71" i="1"/>
  <c r="I71" i="1" s="1"/>
  <c r="L71" i="1" s="1"/>
  <c r="O71" i="1"/>
  <c r="R81" i="1"/>
  <c r="R89" i="1"/>
  <c r="R97" i="1"/>
  <c r="D107" i="1"/>
  <c r="G107" i="1" s="1"/>
  <c r="I107" i="1" s="1"/>
  <c r="L107" i="1" s="1"/>
  <c r="O108" i="1"/>
  <c r="O106" i="1" l="1"/>
  <c r="O58" i="1"/>
  <c r="N57" i="1"/>
  <c r="O57" i="1" s="1"/>
  <c r="O49" i="1"/>
  <c r="D14" i="1"/>
  <c r="G15" i="1"/>
  <c r="I15" i="1" s="1"/>
  <c r="O15" i="1" s="1"/>
  <c r="L68" i="1"/>
  <c r="I57" i="1"/>
  <c r="H11" i="1"/>
  <c r="H10" i="1" s="1"/>
  <c r="H114" i="1" s="1"/>
  <c r="O56" i="1"/>
  <c r="L56" i="1"/>
  <c r="O76" i="1"/>
  <c r="L47" i="1"/>
  <c r="O55" i="1"/>
  <c r="O33" i="1"/>
  <c r="O61" i="1"/>
  <c r="K57" i="1"/>
  <c r="L57" i="1" s="1"/>
  <c r="L58" i="1"/>
  <c r="O47" i="1"/>
  <c r="O107" i="1"/>
  <c r="O36" i="1"/>
  <c r="N35" i="1"/>
  <c r="G54" i="1"/>
  <c r="I54" i="1" s="1"/>
  <c r="D53" i="1"/>
  <c r="D35" i="1"/>
  <c r="G36" i="1"/>
  <c r="I36" i="1" s="1"/>
  <c r="R107" i="1"/>
  <c r="N67" i="1"/>
  <c r="N41" i="1"/>
  <c r="L44" i="1"/>
  <c r="O44" i="1"/>
  <c r="K41" i="1"/>
  <c r="L42" i="1"/>
  <c r="G70" i="1"/>
  <c r="I70" i="1" s="1"/>
  <c r="L70" i="1" s="1"/>
  <c r="D67" i="1"/>
  <c r="G75" i="1"/>
  <c r="I75" i="1" s="1"/>
  <c r="D74" i="1"/>
  <c r="K66" i="1"/>
  <c r="D104" i="1"/>
  <c r="O63" i="1"/>
  <c r="R68" i="1"/>
  <c r="O105" i="1"/>
  <c r="G42" i="1"/>
  <c r="I42" i="1" s="1"/>
  <c r="O42" i="1" s="1"/>
  <c r="D41" i="1"/>
  <c r="K35" i="1"/>
  <c r="L36" i="1"/>
  <c r="O24" i="1"/>
  <c r="K14" i="1"/>
  <c r="L15" i="1"/>
  <c r="K13" i="1" l="1"/>
  <c r="G67" i="1"/>
  <c r="I67" i="1" s="1"/>
  <c r="L67" i="1" s="1"/>
  <c r="D66" i="1"/>
  <c r="R67" i="1"/>
  <c r="O67" i="1"/>
  <c r="N66" i="1"/>
  <c r="N13" i="1"/>
  <c r="O70" i="1"/>
  <c r="G104" i="1"/>
  <c r="I104" i="1" s="1"/>
  <c r="R104" i="1"/>
  <c r="G14" i="1"/>
  <c r="I14" i="1" s="1"/>
  <c r="O14" i="1" s="1"/>
  <c r="D13" i="1"/>
  <c r="R14" i="1"/>
  <c r="K65" i="1"/>
  <c r="G35" i="1"/>
  <c r="I35" i="1" s="1"/>
  <c r="L35" i="1" s="1"/>
  <c r="R35" i="1"/>
  <c r="G41" i="1"/>
  <c r="I41" i="1" s="1"/>
  <c r="O41" i="1" s="1"/>
  <c r="R41" i="1"/>
  <c r="G74" i="1"/>
  <c r="I74" i="1" s="1"/>
  <c r="R74" i="1"/>
  <c r="G53" i="1"/>
  <c r="I53" i="1" s="1"/>
  <c r="R53" i="1"/>
  <c r="L75" i="1"/>
  <c r="O75" i="1"/>
  <c r="L54" i="1"/>
  <c r="O54" i="1"/>
  <c r="L74" i="1" l="1"/>
  <c r="O74" i="1"/>
  <c r="O35" i="1"/>
  <c r="L41" i="1"/>
  <c r="G66" i="1"/>
  <c r="I66" i="1" s="1"/>
  <c r="L66" i="1" s="1"/>
  <c r="D65" i="1"/>
  <c r="R66" i="1"/>
  <c r="L53" i="1"/>
  <c r="O53" i="1"/>
  <c r="L104" i="1"/>
  <c r="O104" i="1"/>
  <c r="N65" i="1"/>
  <c r="K12" i="1"/>
  <c r="G13" i="1"/>
  <c r="I13" i="1" s="1"/>
  <c r="O13" i="1" s="1"/>
  <c r="D12" i="1"/>
  <c r="R13" i="1"/>
  <c r="K64" i="1"/>
  <c r="N12" i="1"/>
  <c r="L14" i="1"/>
  <c r="L13" i="1" l="1"/>
  <c r="K11" i="1"/>
  <c r="G65" i="1"/>
  <c r="I65" i="1" s="1"/>
  <c r="L65" i="1" s="1"/>
  <c r="D64" i="1"/>
  <c r="R65" i="1"/>
  <c r="O66" i="1"/>
  <c r="G12" i="1"/>
  <c r="I12" i="1" s="1"/>
  <c r="L12" i="1" s="1"/>
  <c r="D11" i="1"/>
  <c r="R12" i="1"/>
  <c r="N64" i="1"/>
  <c r="N11" i="1"/>
  <c r="O12" i="1" l="1"/>
  <c r="N10" i="1"/>
  <c r="G64" i="1"/>
  <c r="I64" i="1" s="1"/>
  <c r="L64" i="1" s="1"/>
  <c r="R64" i="1"/>
  <c r="O64" i="1"/>
  <c r="O65" i="1"/>
  <c r="K10" i="1"/>
  <c r="D10" i="1"/>
  <c r="G11" i="1"/>
  <c r="I11" i="1" s="1"/>
  <c r="L11" i="1" s="1"/>
  <c r="R11" i="1"/>
  <c r="K114" i="1" l="1"/>
  <c r="O11" i="1"/>
  <c r="D114" i="1"/>
  <c r="G10" i="1"/>
  <c r="I10" i="1" s="1"/>
  <c r="L10" i="1" s="1"/>
  <c r="R10" i="1"/>
  <c r="N114" i="1"/>
  <c r="O10" i="1"/>
  <c r="G114" i="1" l="1"/>
  <c r="I114" i="1" s="1"/>
  <c r="O114" i="1" s="1"/>
  <c r="R114" i="1"/>
  <c r="L114" i="1" l="1"/>
</calcChain>
</file>

<file path=xl/sharedStrings.xml><?xml version="1.0" encoding="utf-8"?>
<sst xmlns="http://schemas.openxmlformats.org/spreadsheetml/2006/main" count="194" uniqueCount="184">
  <si>
    <t>EMPRESA DE RENOVACIÓN Y DESARROLLO Y URBANO DE BOGOTÁ D.C.</t>
  </si>
  <si>
    <t>Código</t>
  </si>
  <si>
    <t>Nombre</t>
  </si>
  <si>
    <t>Apropiación Inicial</t>
  </si>
  <si>
    <t>Modificaciones</t>
  </si>
  <si>
    <t xml:space="preserve"> Presupuestales</t>
  </si>
  <si>
    <t>Apropiación</t>
  </si>
  <si>
    <t xml:space="preserve">Apropiaciones </t>
  </si>
  <si>
    <t>Compromisos Mes</t>
  </si>
  <si>
    <t>Compromisos</t>
  </si>
  <si>
    <t>% Ejec.</t>
  </si>
  <si>
    <t>Giros Mes</t>
  </si>
  <si>
    <t>Giros</t>
  </si>
  <si>
    <t>% Giros</t>
  </si>
  <si>
    <t xml:space="preserve">Mes </t>
  </si>
  <si>
    <t>Acumulado</t>
  </si>
  <si>
    <t>Vigente</t>
  </si>
  <si>
    <t>Suspendidas</t>
  </si>
  <si>
    <t>Disponible</t>
  </si>
  <si>
    <t>Acumulados</t>
  </si>
  <si>
    <t>6 = (3 + 5)</t>
  </si>
  <si>
    <t>8 = (6 - 7)</t>
  </si>
  <si>
    <t>11 = (10 / 8)</t>
  </si>
  <si>
    <t>14 = (13 / 8)</t>
  </si>
  <si>
    <t>42</t>
  </si>
  <si>
    <t>GASTOS</t>
  </si>
  <si>
    <t>421</t>
  </si>
  <si>
    <t>FUNCIONAMIENTO</t>
  </si>
  <si>
    <t>4211</t>
  </si>
  <si>
    <t>GASTOS DE PERSONAL</t>
  </si>
  <si>
    <t>421101</t>
  </si>
  <si>
    <t>PLANTA DE PERSONAL PERMANENTE</t>
  </si>
  <si>
    <t>42110101</t>
  </si>
  <si>
    <t>FACTORES CONSTITUTIVOS DE SALARIO</t>
  </si>
  <si>
    <t>42110101001</t>
  </si>
  <si>
    <t>FACTORES SALARIALES COMUNES</t>
  </si>
  <si>
    <t>SUELDO BÁSICO</t>
  </si>
  <si>
    <t>HORAS EXTRAS, DOMINICALES, FESTIVOS Y RECARGOS</t>
  </si>
  <si>
    <t>GASTOS DE REPRESENTACIÓN</t>
  </si>
  <si>
    <t>SUBSIDIO DE ALIMENTACIÓN</t>
  </si>
  <si>
    <t>AUXILIO DE TRANSPORTE</t>
  </si>
  <si>
    <t>PRIMA DE SERVICIO</t>
  </si>
  <si>
    <t>BONIFICACIÓN POR SERVICIOS PRESTADOS</t>
  </si>
  <si>
    <t>4211010100108</t>
  </si>
  <si>
    <t>PRESTACIONES SOCIALES</t>
  </si>
  <si>
    <t>PRIMA DE NAVIDAD</t>
  </si>
  <si>
    <t>PRIMA DE VACACIONES</t>
  </si>
  <si>
    <t>PRIMA TÉCNICA SALARIAL</t>
  </si>
  <si>
    <t>42110102</t>
  </si>
  <si>
    <t>CONTRIBUCIONES INHERENTES A LA NÓMINA</t>
  </si>
  <si>
    <t>APORTES A LA SEGURIDAD SOCIAL EN PENSIONES</t>
  </si>
  <si>
    <t>APORTES A LA SEGURIDAD SOCIAL EN SALUD</t>
  </si>
  <si>
    <t>APORTES DE CESANTIAS</t>
  </si>
  <si>
    <t>APORTES A CAJAS DE COMPENSACIÓN FAMILIAR</t>
  </si>
  <si>
    <t>APORTES GENERALES AL SISTEMA DE RIESGOS LABORALES</t>
  </si>
  <si>
    <t>APORTES AL ICBF</t>
  </si>
  <si>
    <t>APORTES AL SENA</t>
  </si>
  <si>
    <t>42110103</t>
  </si>
  <si>
    <t>REMUNERACIONES NO CONSTITUTIVAS DE FACTOR SAL ARIAL</t>
  </si>
  <si>
    <t>42110103001</t>
  </si>
  <si>
    <t>INDEMNIZACIÓN POR VACACIONES</t>
  </si>
  <si>
    <t>BONIFICACIÓN ESPECIAL DE RECREACIÓN</t>
  </si>
  <si>
    <t>APOYO DE SOSTENIMIENTO APRENDICES SENA</t>
  </si>
  <si>
    <t>APOYO DE SOSTENIMIENTO PRÁCTICAS LABORALES</t>
  </si>
  <si>
    <t>4212</t>
  </si>
  <si>
    <t>ADQUISICIÓN DE BIENES Y SERVICIOS</t>
  </si>
  <si>
    <t>421202</t>
  </si>
  <si>
    <t>ADQUISICIONES DIFERENTES DE ACTIVOS</t>
  </si>
  <si>
    <t>42120201</t>
  </si>
  <si>
    <t>MATERIALES Y SUMINISTROS</t>
  </si>
  <si>
    <t>PRODUCTOS ALIMENTICIOS, BEBIDAS Y TABACO; TEXTILE S, PRENDAS DE VESTIR Y PRODUCTOS DE CUERO</t>
  </si>
  <si>
    <t>OTROS BIENES TRANSPORTABLES (EXCEPTO PRODUCT OS METÁLICOS, MAQUINARIA Y EQUIPO)</t>
  </si>
  <si>
    <t>PRODUCTOS METÁLICOS Y
PAQUETES DE SOFTWARE</t>
  </si>
  <si>
    <t>42120202</t>
  </si>
  <si>
    <t>ADQUISICIÓN DE SERVICIOS</t>
  </si>
  <si>
    <t>SERVICIOS DE ALOJAMIENTO; SERVICIOS DE SUMINISTR O DE COMIDAS Y BEBIDAS; SERVICIOS DE TRANSPORTE;  Y S</t>
  </si>
  <si>
    <t>SERVICIOS FINANCIEROS Y SERVICIOS CONEXOS, SERVI CIOS INMOBILIARIOS Y SERVICIOS DE LEASING</t>
  </si>
  <si>
    <t>SERVICIOS PRESTADOS A LAS EMPRESAS Y SERVICIOS D E PRODUCCIÓN</t>
  </si>
  <si>
    <t>SERVICIOS PARA LA COMUNIDAD, SOCIALES Y PERSONALES</t>
  </si>
  <si>
    <t>42120202010C</t>
  </si>
  <si>
    <t>VIÁTICOS DE LOS FUNCIONARIOS EN COMISIÓN</t>
  </si>
  <si>
    <t>4213</t>
  </si>
  <si>
    <t>TRANSFERENCIAS CORRIENTES</t>
  </si>
  <si>
    <t>421313</t>
  </si>
  <si>
    <t>SENTENCIAS Y CONCILIACIONES</t>
  </si>
  <si>
    <t>42131301</t>
  </si>
  <si>
    <t>FALLOS NACIONALES</t>
  </si>
  <si>
    <t>SENTENCIAS</t>
  </si>
  <si>
    <t>4218</t>
  </si>
  <si>
    <t>GASTOS POR TRIBUTOS, MULTAS, SANCIONES E INTERES ES</t>
  </si>
  <si>
    <t>421801</t>
  </si>
  <si>
    <t>IMPUESTOS</t>
  </si>
  <si>
    <t>IMPUESTO SOBRE LA RENTA Y COMPLEMENTARIOS</t>
  </si>
  <si>
    <t>IMPUESTO SOBRE LA RENTA PARA LA EQUIDAD CREE</t>
  </si>
  <si>
    <t>IMPUESTO SOBRE VEHÍCULOS AUTOMOTORES</t>
  </si>
  <si>
    <t>IMPUESTO PREDIAL UNIFICADO</t>
  </si>
  <si>
    <t>IMPUESTO DE INDUSTRIA Y COMERCIO</t>
  </si>
  <si>
    <t>423</t>
  </si>
  <si>
    <t>INVERSIÓN</t>
  </si>
  <si>
    <t>42301</t>
  </si>
  <si>
    <t>DIRECTA</t>
  </si>
  <si>
    <t>4230116</t>
  </si>
  <si>
    <t>UN NUEVO CONTRATO SOCIAL Y AMBIENTAL PARA LA BO GOTÁ DEL SIGLO XXI</t>
  </si>
  <si>
    <t>423011602</t>
  </si>
  <si>
    <t>CAMBIAR NUESTROS HÁBITOS DE VIDA PARA REVERDEC ER A BOGOTÁ Y ADAPTARNOS Y MITIGAR LA CRISIS CLIM ÁTICA</t>
  </si>
  <si>
    <t>PROTECCIÓN Y VALORACIÓN DEL
PATRIMONIO TANGIBLE E
INTANGIBLE EN BOGOTÁ Y LA
REGIÓN</t>
  </si>
  <si>
    <t>Contribución A La Recuperación Del
Complejo Hospitalario San Juan De Dios -
Chsjd Bogotá</t>
  </si>
  <si>
    <t>42301160232</t>
  </si>
  <si>
    <t>REVITALIZACIÓN URBANA PARA LA COMPETITIVIDAD</t>
  </si>
  <si>
    <t xml:space="preserve">423011602320000007507 - </t>
  </si>
  <si>
    <t>DESARROLLO DE PROYECTOS Y GESTIÓN INMOBIL IARIA BOGOTÁ</t>
  </si>
  <si>
    <t xml:space="preserve">423011602320000007508 - </t>
  </si>
  <si>
    <t>FORMULACIÓN, GESTIÓN Y ESTRUCTURACIÓN DE PROYECTOS DE DESARROLLO, REVITALIZACIÓN O RENOVACIÓN URBANA BOGOTÁ</t>
  </si>
  <si>
    <t xml:space="preserve">423011602320000007509 - </t>
  </si>
  <si>
    <t>ADQUISICIÓN Y GESTIÓN DE SUELO BOGOTÁ</t>
  </si>
  <si>
    <t>423011605</t>
  </si>
  <si>
    <t>CONSTRUIR BOGOTÁ REGIÓN CON GOBIERNO ABIERTO,  TRANSPARENTE Y CIUDADANÍA CONSCIENTE</t>
  </si>
  <si>
    <t>42301160556</t>
  </si>
  <si>
    <t>GESTIÓN PÚBLICA EFECTIVA</t>
  </si>
  <si>
    <t xml:space="preserve">423011605560000007506 - </t>
  </si>
  <si>
    <t>FORTALECIMIENTO INSTITUCIONAL ERU BOGOTÁ</t>
  </si>
  <si>
    <t>CUENTAS POR PAGAR INVERSIÓN</t>
  </si>
  <si>
    <t>424</t>
  </si>
  <si>
    <t>GASTOS DE OPERACIÓN COMERCIAL</t>
  </si>
  <si>
    <t>FACTORES CONSTITUTIVOS DE
SALARIO</t>
  </si>
  <si>
    <t>4241010100101</t>
  </si>
  <si>
    <t>Sueldo Basico</t>
  </si>
  <si>
    <t>4241010100102</t>
  </si>
  <si>
    <t>Horas Extras, Dominicales, Festivos Y
Recargos</t>
  </si>
  <si>
    <t>4241010100103</t>
  </si>
  <si>
    <t>Gastos De Representación</t>
  </si>
  <si>
    <t>4241010100106</t>
  </si>
  <si>
    <t>Prima De Servicio</t>
  </si>
  <si>
    <t>4241010100107</t>
  </si>
  <si>
    <t>Bonificación Por Servicios Prestados</t>
  </si>
  <si>
    <t>4241010100108</t>
  </si>
  <si>
    <t>424101010010801</t>
  </si>
  <si>
    <t>Prima De Navidad</t>
  </si>
  <si>
    <t>424101010010802</t>
  </si>
  <si>
    <t>Prima De Vacaciones</t>
  </si>
  <si>
    <t>4241010100109</t>
  </si>
  <si>
    <t>Prima Técnica Salarial</t>
  </si>
  <si>
    <t>42410102</t>
  </si>
  <si>
    <t>CONTRIBUCIONES INHERENTES A LA
NÓMINA</t>
  </si>
  <si>
    <t>42410102001</t>
  </si>
  <si>
    <t>Aportes A La Seguridad Social En
Pensiones</t>
  </si>
  <si>
    <t>42410102002</t>
  </si>
  <si>
    <t>Aportes A La Seguridad Social En Salud</t>
  </si>
  <si>
    <t>42410102003</t>
  </si>
  <si>
    <t>Aportes De Cesantias</t>
  </si>
  <si>
    <t>42410102004</t>
  </si>
  <si>
    <t>Aportes A Cajas De Compensación Familiar</t>
  </si>
  <si>
    <t>42410102005</t>
  </si>
  <si>
    <t>Aportes Generales Al Sistema De Riesgos
Laborales</t>
  </si>
  <si>
    <t>42410102006</t>
  </si>
  <si>
    <t>Aportes Al Icbf</t>
  </si>
  <si>
    <t>42410102007</t>
  </si>
  <si>
    <t>Aportes Al Sena</t>
  </si>
  <si>
    <t>42410103</t>
  </si>
  <si>
    <t>REMUNERACIONES NO
CONSTITUTIVAS DE FACTOR
SALARIAL</t>
  </si>
  <si>
    <t>42410103001</t>
  </si>
  <si>
    <t>4241010300102</t>
  </si>
  <si>
    <t>Indemnización Por Vacaciones</t>
  </si>
  <si>
    <t>4241010300103</t>
  </si>
  <si>
    <t>Bonificación Especial De Recreación</t>
  </si>
  <si>
    <t>4245</t>
  </si>
  <si>
    <t>GASTOS DE COMERCIALIZACIÓN Y PRODUCCIÓN</t>
  </si>
  <si>
    <t>424501</t>
  </si>
  <si>
    <t>Materiales y suministros</t>
  </si>
  <si>
    <t>42450103C</t>
  </si>
  <si>
    <t>Otros bienes transportables (excepto productos metálicos, maquinaria y equipo)</t>
  </si>
  <si>
    <t>424502</t>
  </si>
  <si>
    <t>Servicios de la construcción</t>
  </si>
  <si>
    <t>42450206C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</si>
  <si>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</si>
  <si>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</si>
  <si>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 xml:space="preserve">Servicios prestados a las empresas y servicios de producción </t>
  </si>
  <si>
    <t>DISPONIBILIDAD FINAL</t>
  </si>
  <si>
    <t>TOTAL GASTOS + DISPONIBILIDAD FINAL</t>
  </si>
  <si>
    <t>Javier Suárez Pedraza</t>
  </si>
  <si>
    <t>Yulitza Fuenmayor Sierra</t>
  </si>
  <si>
    <t xml:space="preserve">GESTOR SENIOR PRESUPUESTO </t>
  </si>
  <si>
    <t xml:space="preserve">DIRECTORA FINANCIERA  </t>
  </si>
  <si>
    <t>Ejecución Presupuestal de Gastos e Inversión          Periodo 202403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</si>
</sst>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1" fontId="3" fillId="0" borderId="0" xfId="1" applyNumberForma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10" fontId="3" fillId="0" borderId="0" xfId="2" applyNumberFormat="1" applyFont="1" applyFill="1"/>
    <xf numFmtId="1" fontId="3" fillId="0" borderId="0" xfId="1" applyNumberFormat="1" applyAlignment="1">
      <alignment vertical="top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164" fontId="4" fillId="0" borderId="0" xfId="1" applyNumberFormat="1" applyFont="1" applyAlignment="1">
      <alignment horizontal="center" vertical="top" wrapText="1"/>
    </xf>
    <xf numFmtId="10" fontId="4" fillId="0" borderId="0" xfId="2" applyNumberFormat="1" applyFont="1" applyFill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164" fontId="3" fillId="0" borderId="0" xfId="1" applyNumberFormat="1" applyAlignment="1">
      <alignment horizontal="center" vertical="top" wrapText="1"/>
    </xf>
    <xf numFmtId="10" fontId="3" fillId="0" borderId="0" xfId="2" applyNumberFormat="1" applyFont="1" applyFill="1" applyAlignment="1">
      <alignment horizontal="center" vertical="top" wrapText="1"/>
    </xf>
    <xf numFmtId="0" fontId="5" fillId="0" borderId="0" xfId="1" applyFont="1" applyAlignment="1" applyProtection="1">
      <alignment horizontal="center" vertical="top"/>
      <protection locked="0"/>
    </xf>
    <xf numFmtId="0" fontId="6" fillId="0" borderId="0" xfId="1" applyFont="1"/>
    <xf numFmtId="1" fontId="7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0" fontId="7" fillId="0" borderId="0" xfId="3" applyNumberFormat="1" applyFont="1" applyFill="1" applyAlignment="1">
      <alignment horizontal="center"/>
    </xf>
    <xf numFmtId="43" fontId="7" fillId="0" borderId="0" xfId="4" applyFont="1" applyFill="1" applyAlignment="1">
      <alignment horizontal="center" vertical="top" wrapText="1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4" fontId="2" fillId="0" borderId="0" xfId="1" applyNumberFormat="1" applyFont="1" applyAlignment="1">
      <alignment horizontal="right" vertical="center"/>
    </xf>
    <xf numFmtId="10" fontId="8" fillId="0" borderId="0" xfId="3" applyNumberFormat="1" applyFont="1" applyFill="1" applyAlignment="1">
      <alignment horizontal="right" vertical="center"/>
    </xf>
    <xf numFmtId="10" fontId="2" fillId="0" borderId="0" xfId="3" applyNumberFormat="1" applyFont="1" applyFill="1" applyAlignment="1">
      <alignment horizontal="right" vertical="center"/>
    </xf>
    <xf numFmtId="4" fontId="6" fillId="0" borderId="0" xfId="1" applyNumberFormat="1" applyFont="1"/>
    <xf numFmtId="1" fontId="9" fillId="0" borderId="0" xfId="1" applyNumberFormat="1" applyFont="1" applyAlignment="1">
      <alignment horizontal="left" vertical="center"/>
    </xf>
    <xf numFmtId="0" fontId="1" fillId="0" borderId="0" xfId="1" applyFont="1" applyAlignment="1">
      <alignment vertical="center"/>
    </xf>
    <xf numFmtId="4" fontId="9" fillId="0" borderId="0" xfId="4" applyNumberFormat="1" applyFont="1" applyFill="1" applyAlignment="1">
      <alignment horizontal="right" vertical="center"/>
    </xf>
    <xf numFmtId="10" fontId="9" fillId="0" borderId="0" xfId="3" applyNumberFormat="1" applyFont="1" applyFill="1" applyAlignment="1">
      <alignment horizontal="right" vertical="center"/>
    </xf>
    <xf numFmtId="4" fontId="8" fillId="0" borderId="0" xfId="1" applyNumberFormat="1" applyFont="1" applyAlignment="1">
      <alignment horizontal="right"/>
    </xf>
    <xf numFmtId="10" fontId="8" fillId="0" borderId="0" xfId="1" applyNumberFormat="1" applyFont="1" applyAlignment="1">
      <alignment horizontal="right"/>
    </xf>
    <xf numFmtId="0" fontId="10" fillId="0" borderId="0" xfId="1" applyFont="1"/>
    <xf numFmtId="0" fontId="1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4" fontId="9" fillId="0" borderId="0" xfId="1" applyNumberFormat="1" applyFont="1" applyAlignment="1">
      <alignment horizontal="right"/>
    </xf>
    <xf numFmtId="10" fontId="9" fillId="0" borderId="0" xfId="1" applyNumberFormat="1" applyFont="1" applyAlignment="1">
      <alignment horizontal="right"/>
    </xf>
    <xf numFmtId="0" fontId="2" fillId="0" borderId="0" xfId="1" applyFont="1" applyAlignment="1">
      <alignment horizontal="left" vertical="center" wrapText="1"/>
    </xf>
    <xf numFmtId="4" fontId="8" fillId="0" borderId="0" xfId="4" applyNumberFormat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8" fillId="0" borderId="0" xfId="1" applyFont="1"/>
    <xf numFmtId="49" fontId="9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1" fillId="0" borderId="0" xfId="5"/>
    <xf numFmtId="10" fontId="1" fillId="0" borderId="0" xfId="3" applyNumberFormat="1" applyFont="1" applyFill="1" applyAlignment="1">
      <alignment horizontal="center"/>
    </xf>
    <xf numFmtId="43" fontId="1" fillId="0" borderId="0" xfId="4" applyFont="1" applyFill="1"/>
    <xf numFmtId="0" fontId="6" fillId="0" borderId="0" xfId="1" applyFont="1" applyAlignment="1">
      <alignment horizontal="center"/>
    </xf>
    <xf numFmtId="10" fontId="1" fillId="0" borderId="0" xfId="3" applyNumberFormat="1" applyFont="1" applyFill="1" applyAlignment="1"/>
    <xf numFmtId="10" fontId="6" fillId="0" borderId="0" xfId="3" applyNumberFormat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left"/>
    </xf>
  </cellXfs>
  <cellStyles count="6">
    <cellStyle name="Millares 2 2 2" xfId="4"/>
    <cellStyle name="Normal" xfId="0" builtinId="0"/>
    <cellStyle name="Normal 2 2 2" xfId="1"/>
    <cellStyle name="Normal 4 2" xfId="5"/>
    <cellStyle name="Percent 2 2 2" xfId="2"/>
    <cellStyle name="Porcentaje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322118</xdr:colOff>
      <xdr:row>118</xdr:row>
      <xdr:rowOff>131618</xdr:rowOff>
    </xdr:from>
    <xdr:to>
      <xdr:col>13</xdr:col>
      <xdr:colOff>675409</xdr:colOff>
      <xdr:row>118</xdr:row>
      <xdr:rowOff>131618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6A8EAEEA-5939-4735-B49D-19A3D3375456}"/>
            </a:ext>
          </a:extLst>
        </xdr:cNvPr>
        <xdr:cNvCxnSpPr/>
      </xdr:nvCxnSpPr>
      <xdr:spPr>
        <a:xfrm>
          <a:off x="18257693" y="26496818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1066596</xdr:colOff>
      <xdr:row>118</xdr:row>
      <xdr:rowOff>167069</xdr:rowOff>
    </xdr:from>
    <xdr:to>
      <xdr:col>2</xdr:col>
      <xdr:colOff>4190796</xdr:colOff>
      <xdr:row>118</xdr:row>
      <xdr:rowOff>167069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321095A-3045-4F8E-A3DC-F43FC9C537CE}"/>
            </a:ext>
          </a:extLst>
        </xdr:cNvPr>
        <xdr:cNvCxnSpPr/>
      </xdr:nvCxnSpPr>
      <xdr:spPr>
        <a:xfrm>
          <a:off x="2628696" y="26532269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322118</xdr:colOff>
      <xdr:row>118</xdr:row>
      <xdr:rowOff>131618</xdr:rowOff>
    </xdr:from>
    <xdr:to>
      <xdr:col>13</xdr:col>
      <xdr:colOff>675409</xdr:colOff>
      <xdr:row>118</xdr:row>
      <xdr:rowOff>131618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842D379-B8B9-4891-BB49-353138AFE5FD}"/>
            </a:ext>
          </a:extLst>
        </xdr:cNvPr>
        <xdr:cNvCxnSpPr/>
      </xdr:nvCxnSpPr>
      <xdr:spPr>
        <a:xfrm>
          <a:off x="18257693" y="26496818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78442</xdr:colOff>
      <xdr:row>0</xdr:row>
      <xdr:rowOff>89646</xdr:rowOff>
    </xdr:from>
    <xdr:to>
      <xdr:col>2</xdr:col>
      <xdr:colOff>2476501</xdr:colOff>
      <xdr:row>5</xdr:row>
      <xdr:rowOff>256053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3832A4-84FC-4B19-A638-E14ACD836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89646"/>
          <a:ext cx="3960159" cy="11665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2024/EJECUCIONES/02_FEBRERO%202024/Planilla%20presupuesto%20JSP7%20Feb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odriguezt\AppData\Roaming\Microsoft\Excel\EJECUCION%20GASTOS%20202403%20FORMULA%20SEU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Código
1</v>
          </cell>
          <cell r="C1" t="str">
            <v>Nombre
2</v>
          </cell>
          <cell r="D1" t="str">
            <v>Apropiación Inicial
3</v>
          </cell>
        </row>
        <row r="2">
          <cell r="B2" t="str">
            <v>42</v>
          </cell>
          <cell r="C2" t="str">
            <v>GASTOS</v>
          </cell>
          <cell r="D2">
            <v>373295669000</v>
          </cell>
        </row>
        <row r="3">
          <cell r="B3" t="str">
            <v>421</v>
          </cell>
          <cell r="C3" t="str">
            <v>FUNCIONAMIENTO</v>
          </cell>
          <cell r="D3">
            <v>39118434000</v>
          </cell>
        </row>
        <row r="4">
          <cell r="B4" t="str">
            <v>4211</v>
          </cell>
          <cell r="C4" t="str">
            <v>GASTOS DE PERSONAL</v>
          </cell>
          <cell r="D4">
            <v>15533552000</v>
          </cell>
        </row>
        <row r="5">
          <cell r="B5" t="str">
            <v>421101</v>
          </cell>
          <cell r="C5" t="str">
            <v>PLANTA DE PERSONAL PERMANENTE</v>
          </cell>
          <cell r="D5">
            <v>15533552000</v>
          </cell>
        </row>
        <row r="6">
          <cell r="B6" t="str">
            <v>42110101</v>
          </cell>
          <cell r="C6" t="str">
            <v>FACTORES CONSTITUTIVOS DE
SALARIO</v>
          </cell>
          <cell r="D6">
            <v>10508689000</v>
          </cell>
        </row>
        <row r="7">
          <cell r="B7" t="str">
            <v>42110101001</v>
          </cell>
          <cell r="C7" t="str">
            <v>FACTORES SALARIALES COMUNES</v>
          </cell>
          <cell r="D7">
            <v>10508689000</v>
          </cell>
        </row>
        <row r="8">
          <cell r="B8" t="str">
            <v>4211010100101</v>
          </cell>
          <cell r="C8" t="str">
            <v>Sueldo Básico</v>
          </cell>
          <cell r="D8">
            <v>6447796000</v>
          </cell>
        </row>
        <row r="9">
          <cell r="B9" t="str">
            <v>4211010100102</v>
          </cell>
          <cell r="C9" t="str">
            <v>Horas Extras, Dominicales, Festivos Y
Recargos</v>
          </cell>
          <cell r="D9">
            <v>290013000</v>
          </cell>
        </row>
        <row r="10">
          <cell r="B10" t="str">
            <v>4211010100103</v>
          </cell>
          <cell r="C10" t="str">
            <v>Gastos De Representación</v>
          </cell>
          <cell r="D10">
            <v>685728000</v>
          </cell>
        </row>
        <row r="11">
          <cell r="B11" t="str">
            <v>4211010100104</v>
          </cell>
          <cell r="C11" t="str">
            <v>Subsidio De Alimentación</v>
          </cell>
          <cell r="D11">
            <v>982000</v>
          </cell>
        </row>
        <row r="12">
          <cell r="B12" t="str">
            <v>4211010100105</v>
          </cell>
          <cell r="C12" t="str">
            <v>Auxilio De Transporte</v>
          </cell>
          <cell r="D12">
            <v>1843000</v>
          </cell>
        </row>
        <row r="13">
          <cell r="B13" t="str">
            <v>4211010100106</v>
          </cell>
          <cell r="C13" t="str">
            <v>Prima De Servicio</v>
          </cell>
          <cell r="D13">
            <v>680961000</v>
          </cell>
        </row>
        <row r="14">
          <cell r="B14" t="str">
            <v>4211010100107</v>
          </cell>
          <cell r="C14" t="str">
            <v>Bonificación Por Servicios Prestados</v>
          </cell>
          <cell r="D14">
            <v>221618000</v>
          </cell>
        </row>
        <row r="15">
          <cell r="B15" t="str">
            <v>4211010100108</v>
          </cell>
          <cell r="C15" t="str">
            <v>PRESTACIONES SOCIALES</v>
          </cell>
          <cell r="D15">
            <v>1318145000</v>
          </cell>
        </row>
        <row r="16">
          <cell r="B16" t="str">
            <v>421101010010801</v>
          </cell>
          <cell r="C16" t="str">
            <v>Prima De Navidad</v>
          </cell>
          <cell r="D16">
            <v>928540000</v>
          </cell>
        </row>
        <row r="17">
          <cell r="B17" t="str">
            <v>421101010010802</v>
          </cell>
          <cell r="C17" t="str">
            <v>Prima De Vacaciones</v>
          </cell>
          <cell r="D17">
            <v>389605000</v>
          </cell>
        </row>
        <row r="18">
          <cell r="B18" t="str">
            <v>4211010100109</v>
          </cell>
          <cell r="C18" t="str">
            <v>Prima Técnica Salarial</v>
          </cell>
          <cell r="D18">
            <v>861603000</v>
          </cell>
        </row>
        <row r="19">
          <cell r="B19" t="str">
            <v>42110102</v>
          </cell>
          <cell r="C19" t="str">
            <v>CONTRIBUCIONES INHERENTES A LA
NÓMINA</v>
          </cell>
          <cell r="D19">
            <v>4536526000</v>
          </cell>
        </row>
        <row r="20">
          <cell r="B20" t="str">
            <v>42110102001</v>
          </cell>
          <cell r="C20" t="str">
            <v>Aportes A La Seguridad Social En
Pensiones</v>
          </cell>
          <cell r="D20">
            <v>1075150000</v>
          </cell>
        </row>
        <row r="21">
          <cell r="B21" t="str">
            <v>42110102002</v>
          </cell>
          <cell r="C21" t="str">
            <v>Aportes A La Seguridad Social En Salud</v>
          </cell>
          <cell r="D21">
            <v>761564000</v>
          </cell>
        </row>
        <row r="22">
          <cell r="B22" t="str">
            <v>42110102003</v>
          </cell>
          <cell r="C22" t="str">
            <v>APORTES DE CESANTIAS</v>
          </cell>
          <cell r="D22">
            <v>1554672000</v>
          </cell>
        </row>
        <row r="23">
          <cell r="B23" t="str">
            <v>42110102003.</v>
          </cell>
          <cell r="C23" t="str">
            <v>Aportes De Cesantias - Vigencia</v>
          </cell>
          <cell r="D23">
            <v>554672000</v>
          </cell>
        </row>
        <row r="24">
          <cell r="B24" t="str">
            <v>42110102003C</v>
          </cell>
          <cell r="C24" t="str">
            <v>Aportes Cesantías - Cxp</v>
          </cell>
          <cell r="D24">
            <v>1000000000</v>
          </cell>
        </row>
        <row r="25">
          <cell r="B25" t="str">
            <v>42110102004</v>
          </cell>
          <cell r="C25" t="str">
            <v>Aportes A Cajas De Compensación Familiar</v>
          </cell>
          <cell r="D25">
            <v>401206000</v>
          </cell>
        </row>
        <row r="26">
          <cell r="B26" t="str">
            <v>42110102005</v>
          </cell>
          <cell r="C26" t="str">
            <v>Aportes Generales Al Sistema De Riesgos
Laborales</v>
          </cell>
          <cell r="D26">
            <v>218255000</v>
          </cell>
        </row>
        <row r="27">
          <cell r="B27" t="str">
            <v>42110102006</v>
          </cell>
          <cell r="C27" t="str">
            <v>Aportes Al Icbf</v>
          </cell>
          <cell r="D27">
            <v>300904000</v>
          </cell>
        </row>
        <row r="28">
          <cell r="B28" t="str">
            <v>42110102007</v>
          </cell>
          <cell r="C28" t="str">
            <v>Aportes Al Sena</v>
          </cell>
          <cell r="D28">
            <v>224775000</v>
          </cell>
        </row>
        <row r="29">
          <cell r="B29" t="str">
            <v>42110103</v>
          </cell>
          <cell r="C29" t="str">
            <v>REMUNERACIONES NO
CONSTITUTIVAS DE FACTOR
SALARIAL</v>
          </cell>
          <cell r="D29">
            <v>488337000</v>
          </cell>
        </row>
        <row r="30">
          <cell r="B30" t="str">
            <v>42110103001</v>
          </cell>
          <cell r="C30" t="str">
            <v>PRESTACIONES SOCIALES</v>
          </cell>
          <cell r="D30">
            <v>438337000</v>
          </cell>
        </row>
        <row r="31">
          <cell r="B31" t="str">
            <v>4211010300102</v>
          </cell>
          <cell r="C31" t="str">
            <v>Indemnización Por Vacaciones</v>
          </cell>
          <cell r="D31">
            <v>300000000</v>
          </cell>
        </row>
        <row r="32">
          <cell r="B32" t="str">
            <v>4211010300103</v>
          </cell>
          <cell r="C32" t="str">
            <v>Bonificación Especial De Recreación</v>
          </cell>
          <cell r="D32">
            <v>38337000</v>
          </cell>
        </row>
        <row r="33">
          <cell r="B33" t="str">
            <v>42110103069</v>
          </cell>
          <cell r="C33" t="str">
            <v>Apoyo De Sostenimiento Aprendices Sena</v>
          </cell>
          <cell r="D33">
            <v>50000000</v>
          </cell>
        </row>
        <row r="34">
          <cell r="B34" t="str">
            <v>42110103190</v>
          </cell>
          <cell r="C34" t="str">
            <v>Apoyo De Sostenimiento Prácticas
Laborales</v>
          </cell>
          <cell r="D34">
            <v>100000000</v>
          </cell>
        </row>
        <row r="35">
          <cell r="B35" t="str">
            <v>4212</v>
          </cell>
          <cell r="C35" t="str">
            <v>ADQUISICIÓN DE BIENES Y
SERVICIOS</v>
          </cell>
          <cell r="D35">
            <v>19959674000</v>
          </cell>
        </row>
        <row r="36">
          <cell r="B36" t="str">
            <v>421202</v>
          </cell>
          <cell r="C36" t="str">
            <v>ADQUISICIONES DIFERENTES DE
ACTIVOS</v>
          </cell>
          <cell r="D36">
            <v>19959674000</v>
          </cell>
        </row>
        <row r="37">
          <cell r="B37" t="str">
            <v>42120201</v>
          </cell>
          <cell r="C37" t="str">
            <v>MATERIALES Y SUMINISTROS</v>
          </cell>
          <cell r="D37">
            <v>1950037000</v>
          </cell>
        </row>
        <row r="38">
          <cell r="B38" t="str">
            <v>42120201002</v>
          </cell>
          <cell r="C38" t="str">
            <v>PRODUCTOS ALIMENTICIOS,
BEBIDAS Y TABACO; TEXTILES,
PRENDAS DE VESTIR Y PRODUCTOS
DE CUERO</v>
          </cell>
          <cell r="D38">
            <v>91116000</v>
          </cell>
        </row>
        <row r="39">
          <cell r="B39" t="str">
            <v>42120201002.</v>
          </cell>
          <cell r="C39" t="str">
            <v>Productos Alimenticios, Bebidas Y Tabaco;
Textiles, Prendas De Vestir Y Productos
De Cuero -Vigencia</v>
          </cell>
          <cell r="D39">
            <v>64116000</v>
          </cell>
        </row>
        <row r="40">
          <cell r="B40" t="str">
            <v>42120201002C</v>
          </cell>
          <cell r="C40" t="str">
            <v>Productos Alimenticios, Bebidas Y Tabaco;
Textiles, Prendas De Vestir Y Productos
De Cuero Cxp</v>
          </cell>
          <cell r="D40">
            <v>27000000</v>
          </cell>
        </row>
        <row r="41">
          <cell r="B41" t="str">
            <v>42120201003</v>
          </cell>
          <cell r="C41" t="str">
            <v>OTROS BIENES TRANSPORTABLES
(EXCEPTO PRODUCTOS METÁLICOS,
MAQUINARIA Y EQUIPO)</v>
          </cell>
          <cell r="D41">
            <v>360256000</v>
          </cell>
        </row>
        <row r="42">
          <cell r="B42" t="str">
            <v>42120201003.</v>
          </cell>
          <cell r="C42" t="str">
            <v>Otros Bienes Transportables (Excepto
Productos Metálicos, Maquinaria Y Equipo)
- Vigencia</v>
          </cell>
          <cell r="D42">
            <v>324256000</v>
          </cell>
        </row>
        <row r="43">
          <cell r="B43" t="str">
            <v>42120201003C</v>
          </cell>
          <cell r="C43" t="str">
            <v>Otros Bienes Transportables (Excepto
Productos Metálicos, Maquinaria Y Equipo)
- Cxp</v>
          </cell>
          <cell r="D43">
            <v>36000000</v>
          </cell>
        </row>
        <row r="44">
          <cell r="B44" t="str">
            <v>42120201004</v>
          </cell>
          <cell r="C44" t="str">
            <v>PRODUCTOS METÁLICOS Y
PAQUETES DE SOFTWARE</v>
          </cell>
          <cell r="D44">
            <v>1498665000</v>
          </cell>
        </row>
        <row r="45">
          <cell r="B45" t="str">
            <v>42120201004.</v>
          </cell>
          <cell r="C45" t="str">
            <v>Productos Metálicos Y Paquetes De
Software</v>
          </cell>
          <cell r="D45">
            <v>1498665000</v>
          </cell>
        </row>
        <row r="46">
          <cell r="B46" t="str">
            <v>42120202</v>
          </cell>
          <cell r="C46" t="str">
            <v>ADQUISICIÓN DE SERVICIOS</v>
          </cell>
          <cell r="D46">
            <v>18009637000</v>
          </cell>
        </row>
        <row r="47">
          <cell r="B47" t="str">
            <v>42120202006</v>
          </cell>
          <cell r="C47" t="str">
            <v>SERVICIOS DE ALOJAMIENTO;
SERVICIOS DE SUMINISTRO DE
COMIDAS Y BEBIDAS; SERVICIOS DE
TRANSPORTE; Y S</v>
          </cell>
          <cell r="D47">
            <v>457185000</v>
          </cell>
        </row>
        <row r="48">
          <cell r="B48" t="str">
            <v>42120202006.</v>
          </cell>
          <cell r="C48" t="str">
            <v>Servicios De Alojamiento; Servicios De
Suministro De Comidas Y Bebidas;
Servicios De Transporte; Y S</v>
          </cell>
          <cell r="D48">
            <v>367185000</v>
          </cell>
        </row>
        <row r="49">
          <cell r="B49" t="str">
            <v>42120202006C</v>
          </cell>
          <cell r="C49" t="str">
            <v>Servicios De Alojamiento; Servicios De
Suministro De Comidas Y Bebidas;
Servicios De Transporte; Y S</v>
          </cell>
          <cell r="D49">
            <v>90000000</v>
          </cell>
        </row>
        <row r="50">
          <cell r="B50" t="str">
            <v>42120202007</v>
          </cell>
          <cell r="C50" t="str">
            <v>SERVICIOS FINANCIEROS Y
SERVICIOS CONEXOS, SERVICIOS
INMOBILIARIOS Y SERVICIOS DE
LEASING</v>
          </cell>
          <cell r="D50">
            <v>5187868000</v>
          </cell>
        </row>
        <row r="51">
          <cell r="B51" t="str">
            <v>42120202007.</v>
          </cell>
          <cell r="C51" t="str">
            <v>Servicios Financieros Y Servicios Conexos,
Servicios Inmobiliarios Y Servicios De
Leasing - Vigencia</v>
          </cell>
          <cell r="D51">
            <v>4187868000</v>
          </cell>
        </row>
        <row r="52">
          <cell r="B52" t="str">
            <v>42120202007C</v>
          </cell>
          <cell r="C52" t="str">
            <v>Servicios Financieros Y Servicios Conexos,
Servicios Inmobiliarios Y Servicios De
Leasing -Cxp</v>
          </cell>
          <cell r="D52">
            <v>1000000000</v>
          </cell>
        </row>
        <row r="53">
          <cell r="B53" t="str">
            <v>42120202008</v>
          </cell>
          <cell r="C53" t="str">
            <v>SERVICIOS PRESTADOS A LAS
EMPRESAS Y SERVICIOS DE
PRODUCCIÓN</v>
          </cell>
          <cell r="D53">
            <v>9445982000</v>
          </cell>
        </row>
        <row r="54">
          <cell r="B54" t="str">
            <v>42120202008.</v>
          </cell>
          <cell r="C54" t="str">
            <v>Servicios Prestados A Las Empresas Y
Servicios De Producción - Vigencia</v>
          </cell>
          <cell r="D54">
            <v>7045982000</v>
          </cell>
        </row>
        <row r="55">
          <cell r="B55" t="str">
            <v>42120202008C</v>
          </cell>
          <cell r="C55" t="str">
            <v>Servicios Prestados A Las Empresas Y
Servicios De Producción - Cxp</v>
          </cell>
          <cell r="D55">
            <v>2400000000</v>
          </cell>
        </row>
        <row r="56">
          <cell r="B56" t="str">
            <v>42120202009</v>
          </cell>
          <cell r="C56" t="str">
            <v>SERVICIOS PARA LA COMUNIDAD,
SOCIALES Y PERSONALES</v>
          </cell>
          <cell r="D56">
            <v>2838602000</v>
          </cell>
        </row>
        <row r="57">
          <cell r="B57" t="str">
            <v>42120202009.</v>
          </cell>
          <cell r="C57" t="str">
            <v>Servicios Para La Comunidad, Sociales Y
Personales - Vigencia</v>
          </cell>
          <cell r="D57">
            <v>2391602000</v>
          </cell>
        </row>
        <row r="58">
          <cell r="B58" t="str">
            <v>42120202009C</v>
          </cell>
          <cell r="C58" t="str">
            <v>Servicios Para La Comunidad, Sociales Y
Personales - Cxp</v>
          </cell>
          <cell r="D58">
            <v>447000000</v>
          </cell>
        </row>
        <row r="59">
          <cell r="B59" t="str">
            <v>42120202010</v>
          </cell>
          <cell r="C59" t="str">
            <v>Viáticos De Los Funcionarios En Comisión</v>
          </cell>
          <cell r="D59">
            <v>80000000</v>
          </cell>
        </row>
        <row r="60">
          <cell r="B60" t="str">
            <v>42120202010C</v>
          </cell>
          <cell r="C60" t="str">
            <v>Viáticos De Los Funcionarios En Comisión
Cxp</v>
          </cell>
          <cell r="D60">
            <v>0</v>
          </cell>
        </row>
        <row r="61">
          <cell r="B61" t="str">
            <v>4213</v>
          </cell>
          <cell r="C61" t="str">
            <v>TRANSFERENCIAS CORRIENTES</v>
          </cell>
          <cell r="D61">
            <v>1793572000</v>
          </cell>
        </row>
        <row r="62">
          <cell r="B62" t="str">
            <v>421313</v>
          </cell>
          <cell r="C62" t="str">
            <v>SENTENCIAS Y CONCILIACIONES</v>
          </cell>
          <cell r="D62">
            <v>1793572000</v>
          </cell>
        </row>
        <row r="63">
          <cell r="B63" t="str">
            <v>42131301</v>
          </cell>
          <cell r="C63" t="str">
            <v>FALLOS NACIONALES</v>
          </cell>
          <cell r="D63">
            <v>1793572000</v>
          </cell>
        </row>
        <row r="64">
          <cell r="B64" t="str">
            <v>42131301001</v>
          </cell>
          <cell r="C64" t="str">
            <v>Sentencias</v>
          </cell>
          <cell r="D64">
            <v>1793572000</v>
          </cell>
        </row>
        <row r="65">
          <cell r="B65" t="str">
            <v>4218</v>
          </cell>
          <cell r="C65" t="str">
            <v>GASTOS POR TRIBUTOS, MULTAS,
SANCIONES E INTERESES</v>
          </cell>
          <cell r="D65">
            <v>1831636000</v>
          </cell>
        </row>
        <row r="66">
          <cell r="B66" t="str">
            <v>421801</v>
          </cell>
          <cell r="C66" t="str">
            <v>IMPUESTOS</v>
          </cell>
          <cell r="D66">
            <v>1831636000</v>
          </cell>
        </row>
        <row r="67">
          <cell r="B67" t="str">
            <v>42180101</v>
          </cell>
          <cell r="C67" t="str">
            <v>Impuesto Sobre La Renta Y
Complementarios</v>
          </cell>
          <cell r="D67">
            <v>1555120000</v>
          </cell>
        </row>
        <row r="68">
          <cell r="B68" t="str">
            <v>42180151</v>
          </cell>
          <cell r="C68" t="str">
            <v>Impuesto Sobre Vehículos Automotores</v>
          </cell>
          <cell r="D68">
            <v>4504000</v>
          </cell>
        </row>
        <row r="69">
          <cell r="B69" t="str">
            <v>42180154</v>
          </cell>
          <cell r="C69" t="str">
            <v>Impuesto De Industria Y Comercio</v>
          </cell>
          <cell r="D69">
            <v>272012000</v>
          </cell>
        </row>
        <row r="70">
          <cell r="B70" t="str">
            <v>423</v>
          </cell>
          <cell r="C70" t="str">
            <v>INVERSIÓN</v>
          </cell>
          <cell r="D70">
            <v>168991297000</v>
          </cell>
        </row>
        <row r="71">
          <cell r="B71" t="str">
            <v>42301</v>
          </cell>
          <cell r="C71" t="str">
            <v>DIRECTA</v>
          </cell>
          <cell r="D71">
            <v>168991297000</v>
          </cell>
        </row>
        <row r="72">
          <cell r="B72" t="str">
            <v>4230116</v>
          </cell>
          <cell r="C72" t="str">
            <v>UN NUEVO CONTRATO SOCIAL Y
AMBIENTAL PARA LA BOGOTÁ DEL
SIGLO XXI</v>
          </cell>
          <cell r="D72">
            <v>168991297000</v>
          </cell>
        </row>
        <row r="73">
          <cell r="B73" t="str">
            <v>423011602</v>
          </cell>
          <cell r="C73" t="str">
            <v>CAMBIAR NUESTROS HÁBITOS DE
VIDA PARA REVERDECER A BOGOTÁ
Y ADAPTARNOS Y MITIGAR LA CRISIS
CLIMÁTICA</v>
          </cell>
          <cell r="D73">
            <v>162416227000</v>
          </cell>
        </row>
        <row r="74">
          <cell r="B74" t="str">
            <v>42301160232</v>
          </cell>
          <cell r="C74" t="str">
            <v>REVITALIZACIÓN URBANA PARA LA
COMPETITIVIDAD</v>
          </cell>
          <cell r="D74">
            <v>162416227000</v>
          </cell>
        </row>
        <row r="75">
          <cell r="B75" t="str">
            <v>4230116023200000</v>
          </cell>
          <cell r="C75" t="str">
            <v>07507 - DESARROLLO DE PROYECTOS
Y GESTIÓN INMOBILIARIA BOGOTÁ</v>
          </cell>
          <cell r="D75">
            <v>138582279000</v>
          </cell>
        </row>
        <row r="76">
          <cell r="B76" t="str">
            <v>423011602327507.</v>
          </cell>
          <cell r="C76" t="str">
            <v>Desarrollo De Proyectos Y Gestión
Inmobiliaria Bogotá - Vigencia</v>
          </cell>
          <cell r="D76">
            <v>128086297000</v>
          </cell>
        </row>
        <row r="77">
          <cell r="B77" t="str">
            <v>423011602327507C</v>
          </cell>
          <cell r="C77" t="str">
            <v>Desarrollo De Proyectos Y Gestión
Inmobiliaria Bogotá - Cxp</v>
          </cell>
          <cell r="D77">
            <v>10495982000</v>
          </cell>
        </row>
        <row r="78">
          <cell r="B78" t="str">
            <v>423011602327507X</v>
          </cell>
          <cell r="C78" t="str">
            <v>DESARROLLO DE PROYECTOS Y
GESTIÓN INMOBILIARIA BOGOTÁ -
CXP</v>
          </cell>
          <cell r="D78">
            <v>0</v>
          </cell>
        </row>
        <row r="79">
          <cell r="B79" t="str">
            <v>423011602320000</v>
          </cell>
          <cell r="C79" t="str">
            <v>007508 - FORMULACIÓN, GESTIÓN Y
ESTRUCTURACIÓN DE PROYECTOS
DE DESARROLLO, REVITALIZACIÓN O
RENOVACI</v>
          </cell>
          <cell r="D79">
            <v>1687514000</v>
          </cell>
        </row>
        <row r="80">
          <cell r="B80" t="str">
            <v>423011602327508.</v>
          </cell>
          <cell r="C80" t="str">
            <v>Formulación, Gestión Y Estructuración De
Proyectos De Desarrollo, Revit. Urbana
Bogota -Vigencia</v>
          </cell>
          <cell r="D80">
            <v>48000000</v>
          </cell>
        </row>
        <row r="81">
          <cell r="B81" t="str">
            <v>423011602327508C</v>
          </cell>
          <cell r="C81" t="str">
            <v>Formulación, Gestión Y Estructuración De
Proyectos De Desarrollo, Revit. Urbana
Bogota - Cxp</v>
          </cell>
          <cell r="D81">
            <v>1639514000</v>
          </cell>
        </row>
        <row r="82">
          <cell r="B82" t="str">
            <v>423011602327508X</v>
          </cell>
          <cell r="C82" t="str">
            <v>FORMULACIÓN, GESTIÓN Y
ESTRUCTURACIÓN DE PROYECTOS
DE DESARROLLO, REVITALIZACIÓN O
RENOVACIÓN URBANA</v>
          </cell>
          <cell r="D82">
            <v>0</v>
          </cell>
        </row>
        <row r="83">
          <cell r="B83" t="str">
            <v>42301160232000</v>
          </cell>
          <cell r="C83" t="str">
            <v>0007509 - ADQUISICIÓN Y GESTIÓN
DE SUELO BOGOTÁ</v>
          </cell>
          <cell r="D83">
            <v>22146434000</v>
          </cell>
        </row>
        <row r="84">
          <cell r="B84" t="str">
            <v>423011602327509.</v>
          </cell>
          <cell r="C84" t="str">
            <v>Adquisición Y Gestión De Suelo Bogotá -
Vigencia</v>
          </cell>
          <cell r="D84">
            <v>20705000000</v>
          </cell>
        </row>
        <row r="85">
          <cell r="B85" t="str">
            <v>423011602327509C</v>
          </cell>
          <cell r="C85" t="str">
            <v>Adquisición Y Gestión De Suelo Bogotá -
Cxp</v>
          </cell>
          <cell r="D85">
            <v>1441434000</v>
          </cell>
        </row>
        <row r="86">
          <cell r="B86" t="str">
            <v>423011602327509X</v>
          </cell>
          <cell r="C86" t="str">
            <v>ADQUISICIÓN Y GESTIÓN DE SUELO
BOGOTÁ - CXP</v>
          </cell>
          <cell r="D86">
            <v>0</v>
          </cell>
        </row>
        <row r="87">
          <cell r="B87" t="str">
            <v>423011605</v>
          </cell>
          <cell r="C87" t="str">
            <v>CONSTRUIR BOGOTÁ REGIÓN CON
GOBIERNO ABIERTO,
TRANSPARENTE Y CIUDADANÍA
CONSCIENTE</v>
          </cell>
          <cell r="D87">
            <v>6575070000</v>
          </cell>
        </row>
        <row r="88">
          <cell r="B88" t="str">
            <v>42301160556</v>
          </cell>
          <cell r="C88" t="str">
            <v>GESTIÓN PÚBLICA EFECTIVA</v>
          </cell>
          <cell r="D88">
            <v>6575070000</v>
          </cell>
        </row>
        <row r="89">
          <cell r="B89" t="str">
            <v>4230116055600000</v>
          </cell>
          <cell r="C89" t="str">
            <v>07506 - FORTALECIMIENTO
INSTITUCIONAL ERU BOGOTÁ</v>
          </cell>
          <cell r="D89">
            <v>6575070000</v>
          </cell>
        </row>
        <row r="90">
          <cell r="B90" t="str">
            <v>423011605567506.</v>
          </cell>
          <cell r="C90" t="str">
            <v>Fortalecimiento Institucional Eru Bogotá
-Vigencia</v>
          </cell>
          <cell r="D90">
            <v>5152000000</v>
          </cell>
        </row>
        <row r="91">
          <cell r="B91" t="str">
            <v>423011605567506C</v>
          </cell>
          <cell r="C91" t="str">
            <v>Fortalecimiento Institucional Eru Bogotá -
Cxp</v>
          </cell>
          <cell r="D91">
            <v>1423070000</v>
          </cell>
        </row>
        <row r="92">
          <cell r="B92" t="str">
            <v>423011605567506X</v>
          </cell>
          <cell r="C92" t="str">
            <v>FORTALECIMIENTO INSTITUCIONAL
ERU BOGOTÁ - CXP</v>
          </cell>
          <cell r="D92">
            <v>0</v>
          </cell>
        </row>
        <row r="93">
          <cell r="B93" t="str">
            <v>42303</v>
          </cell>
          <cell r="C93" t="str">
            <v>CUENTAS POR PAGAR INVERSIÓN</v>
          </cell>
          <cell r="D93">
            <v>0</v>
          </cell>
        </row>
        <row r="94">
          <cell r="B94" t="str">
            <v>424</v>
          </cell>
          <cell r="C94" t="str">
            <v>GASTOS DE OPERACIÓN COMERCIAL</v>
          </cell>
          <cell r="D94">
            <v>165185938000</v>
          </cell>
        </row>
        <row r="95">
          <cell r="B95" t="str">
            <v>4241</v>
          </cell>
          <cell r="C95" t="str">
            <v>GASTOS DE PERSONAL</v>
          </cell>
          <cell r="D95">
            <v>11117568000</v>
          </cell>
        </row>
        <row r="96">
          <cell r="B96" t="str">
            <v>424101</v>
          </cell>
          <cell r="C96" t="str">
            <v>PLANTA DE PERSONAL PERMANENTE</v>
          </cell>
          <cell r="D96">
            <v>11117568000</v>
          </cell>
        </row>
        <row r="97">
          <cell r="B97" t="str">
            <v>42410101</v>
          </cell>
          <cell r="C97" t="str">
            <v>FACTORES CONSTITUTIVOS DE
SALARIO</v>
          </cell>
          <cell r="D97">
            <v>8312267000</v>
          </cell>
        </row>
        <row r="98">
          <cell r="B98" t="str">
            <v>42410101001</v>
          </cell>
          <cell r="C98" t="str">
            <v>FACTORES SALARIALES COMUNES</v>
          </cell>
          <cell r="D98">
            <v>6777643000</v>
          </cell>
        </row>
        <row r="99">
          <cell r="B99" t="str">
            <v>4241010100101</v>
          </cell>
          <cell r="C99" t="str">
            <v>Sueldo Basico</v>
          </cell>
          <cell r="D99">
            <v>5593977000</v>
          </cell>
        </row>
        <row r="100">
          <cell r="B100" t="str">
            <v>4241010100102</v>
          </cell>
          <cell r="C100" t="str">
            <v>Horas Extras, Dominicales, Festivos Y
Recargos</v>
          </cell>
          <cell r="D100">
            <v>42407000</v>
          </cell>
        </row>
        <row r="101">
          <cell r="B101" t="str">
            <v>4241010100103</v>
          </cell>
          <cell r="C101" t="str">
            <v>Gastos De Representación</v>
          </cell>
          <cell r="D101">
            <v>399625000</v>
          </cell>
        </row>
        <row r="102">
          <cell r="B102" t="str">
            <v>4241010100106</v>
          </cell>
          <cell r="C102" t="str">
            <v>Prima De Servicio</v>
          </cell>
          <cell r="D102">
            <v>566821000</v>
          </cell>
        </row>
        <row r="103">
          <cell r="B103" t="str">
            <v>4241010100107</v>
          </cell>
          <cell r="C103" t="str">
            <v>Bonificación Por Servicios Prestados</v>
          </cell>
          <cell r="D103">
            <v>174813000</v>
          </cell>
        </row>
        <row r="104">
          <cell r="B104" t="str">
            <v>4241010100108</v>
          </cell>
          <cell r="C104" t="str">
            <v>PRESTACIONES SOCIALES</v>
          </cell>
          <cell r="D104">
            <v>1534624000</v>
          </cell>
        </row>
        <row r="105">
          <cell r="B105" t="str">
            <v>424101010010801</v>
          </cell>
          <cell r="C105" t="str">
            <v>Prima De Navidad</v>
          </cell>
          <cell r="D105">
            <v>733645000</v>
          </cell>
        </row>
        <row r="106">
          <cell r="B106" t="str">
            <v>424101010010802</v>
          </cell>
          <cell r="C106" t="str">
            <v>Prima De Vacaciones</v>
          </cell>
          <cell r="D106">
            <v>301448000</v>
          </cell>
        </row>
        <row r="107">
          <cell r="B107" t="str">
            <v>42410102</v>
          </cell>
          <cell r="C107" t="str">
            <v>CONTRIBUCIONES INHERENTES A LA
NÓMINA</v>
          </cell>
          <cell r="D107">
            <v>2556117000</v>
          </cell>
        </row>
        <row r="108">
          <cell r="B108" t="str">
            <v>42410102001</v>
          </cell>
          <cell r="C108" t="str">
            <v>Aportes A La Seguridad Social En
Pensiones</v>
          </cell>
          <cell r="D108">
            <v>805242000</v>
          </cell>
        </row>
        <row r="109">
          <cell r="B109" t="str">
            <v>42410102002</v>
          </cell>
          <cell r="C109" t="str">
            <v>Aportes A La Seguridad Social En Salud</v>
          </cell>
          <cell r="D109">
            <v>570380000</v>
          </cell>
        </row>
        <row r="110">
          <cell r="B110" t="str">
            <v>42410102003</v>
          </cell>
          <cell r="C110" t="str">
            <v>Aportes De Cesantias</v>
          </cell>
          <cell r="D110">
            <v>331363000</v>
          </cell>
        </row>
        <row r="111">
          <cell r="B111" t="str">
            <v>42410102004</v>
          </cell>
          <cell r="C111" t="str">
            <v>Aportes A Cajas De Compensación Familiar</v>
          </cell>
          <cell r="D111">
            <v>303145000</v>
          </cell>
        </row>
        <row r="112">
          <cell r="B112" t="str">
            <v>4241010100109</v>
          </cell>
          <cell r="C112" t="str">
            <v>Prima Técnica Salarial</v>
          </cell>
          <cell r="D112">
            <v>499531000</v>
          </cell>
        </row>
        <row r="113">
          <cell r="B113" t="str">
            <v>42410102005</v>
          </cell>
          <cell r="C113" t="str">
            <v>Aportes Generales Al Sistema De Riesgos
Laborales</v>
          </cell>
          <cell r="D113">
            <v>163464000</v>
          </cell>
        </row>
        <row r="114">
          <cell r="B114" t="str">
            <v>42410102006</v>
          </cell>
          <cell r="C114" t="str">
            <v>Aportes Al Icbf</v>
          </cell>
          <cell r="D114">
            <v>227359000</v>
          </cell>
        </row>
        <row r="115">
          <cell r="B115" t="str">
            <v>42410102007</v>
          </cell>
          <cell r="C115" t="str">
            <v>Aportes Al Sena</v>
          </cell>
          <cell r="D115">
            <v>155164000</v>
          </cell>
        </row>
        <row r="116">
          <cell r="B116" t="str">
            <v>42410103</v>
          </cell>
          <cell r="C116" t="str">
            <v>REMUNERACIONES NO
CONSTITUTIVAS DE FACTOR
SALARIAL</v>
          </cell>
          <cell r="D116">
            <v>249184000</v>
          </cell>
        </row>
        <row r="117">
          <cell r="B117" t="str">
            <v>42410103001</v>
          </cell>
          <cell r="C117" t="str">
            <v>PRESTACIONES SOCIALES</v>
          </cell>
          <cell r="D117">
            <v>249184000</v>
          </cell>
        </row>
        <row r="118">
          <cell r="B118" t="str">
            <v>4241010300102</v>
          </cell>
          <cell r="C118" t="str">
            <v>Indemnización Por Vacaciones</v>
          </cell>
          <cell r="D118">
            <v>218106000</v>
          </cell>
        </row>
        <row r="119">
          <cell r="B119" t="str">
            <v>4241010300103</v>
          </cell>
          <cell r="C119" t="str">
            <v>Bonificación Especial De Recreación</v>
          </cell>
          <cell r="D119">
            <v>31078000</v>
          </cell>
        </row>
        <row r="120">
          <cell r="B120" t="str">
            <v>4245</v>
          </cell>
          <cell r="C120" t="str">
            <v>GASTOS DE COMERCIALIZACIÓN Y
PRODUCCIÓN</v>
          </cell>
          <cell r="D120">
            <v>154068370000</v>
          </cell>
        </row>
        <row r="121">
          <cell r="B121" t="str">
            <v>424501</v>
          </cell>
          <cell r="C121" t="str">
            <v>MATERIALES Y SUMINISTROS</v>
          </cell>
          <cell r="D121">
            <v>0</v>
          </cell>
        </row>
        <row r="122">
          <cell r="B122" t="str">
            <v>42450103C</v>
          </cell>
          <cell r="C122" t="str">
            <v>Otros Bienes Transportables (Excepto
Productos Metálicos, Maquinaria Y Equipo)
Cxp</v>
          </cell>
          <cell r="D122">
            <v>0</v>
          </cell>
        </row>
        <row r="123">
          <cell r="B123" t="str">
            <v>424502</v>
          </cell>
          <cell r="C123" t="str">
            <v>ADQUISICIÓN DE SERVICIOS</v>
          </cell>
          <cell r="D123">
            <v>154068370000</v>
          </cell>
        </row>
        <row r="124">
          <cell r="B124" t="str">
            <v>42450205</v>
          </cell>
          <cell r="C124" t="str">
            <v>Servicios De La Construcción</v>
          </cell>
          <cell r="D124">
            <v>379382000</v>
          </cell>
        </row>
        <row r="125">
          <cell r="B125" t="str">
            <v>42450206</v>
          </cell>
          <cell r="C125" t="str">
            <v>Servicios De Alojamiento; Servicios De
Suministro De Comidas Y Bebidas; Serv.
De Transporte</v>
          </cell>
          <cell r="D125">
            <v>402110000</v>
          </cell>
        </row>
        <row r="126">
          <cell r="B126" t="str">
            <v>42450206C</v>
          </cell>
          <cell r="C126" t="str">
            <v>Servicios De Alojamiento; Servicios De
Suministro De Comidas Y Bebidas; Serv.
De Transporte Cxp</v>
          </cell>
          <cell r="D126">
            <v>0</v>
          </cell>
        </row>
        <row r="127">
          <cell r="B127" t="str">
            <v>42450207</v>
          </cell>
          <cell r="C127" t="str">
            <v>Servicios Financieros Y Servicios Conexos,
Servicios Inmobiliarios Y Servicios De
Leasing</v>
          </cell>
          <cell r="D127">
            <v>37010198000</v>
          </cell>
        </row>
        <row r="128">
          <cell r="B128" t="str">
            <v>42450208</v>
          </cell>
          <cell r="C128" t="str">
            <v>SERVICIOS PRESTADOS A LAS
EMPRESAS Y SERVICIOS DE
PRODUCCIÓN</v>
          </cell>
          <cell r="D128">
            <v>116107680000</v>
          </cell>
        </row>
        <row r="129">
          <cell r="B129" t="str">
            <v>42450208.</v>
          </cell>
          <cell r="C129" t="str">
            <v>Servicios Prestados A Las Empresas Y
Servicios De Producción - Vigencia</v>
          </cell>
          <cell r="D129">
            <v>106107680000</v>
          </cell>
        </row>
        <row r="130">
          <cell r="B130" t="str">
            <v>42450208C</v>
          </cell>
          <cell r="C130" t="str">
            <v>Servicios Prestados A Las Empresas Y
Servicios De Producción - Cxp</v>
          </cell>
          <cell r="D130">
            <v>10000000000</v>
          </cell>
        </row>
        <row r="131">
          <cell r="B131" t="str">
            <v>42450209</v>
          </cell>
          <cell r="C131" t="str">
            <v>Servicios Para La Comunidad, Sociales Y
Personales</v>
          </cell>
          <cell r="D131">
            <v>169000000</v>
          </cell>
        </row>
        <row r="132">
          <cell r="B132" t="str">
            <v>43</v>
          </cell>
          <cell r="C132" t="str">
            <v>Disponibilidad Final</v>
          </cell>
          <cell r="D132">
            <v>44864265000</v>
          </cell>
        </row>
        <row r="133">
          <cell r="D133">
            <v>418159934000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A FORMULA"/>
      <sheetName val="DATOS"/>
      <sheetName val="SAP BOGDATA"/>
    </sheetNames>
    <sheetDataSet>
      <sheetData sheetId="0"/>
      <sheetData sheetId="1">
        <row r="1">
          <cell r="A1" t="str">
            <v>Código
1</v>
          </cell>
          <cell r="B1" t="str">
            <v>Nombre  2</v>
          </cell>
          <cell r="C1" t="str">
            <v>Apropiación Inicial
3</v>
          </cell>
          <cell r="D1" t="str">
            <v>Modificaciones
Mes
4</v>
          </cell>
          <cell r="E1" t="str">
            <v>Presupuestales
Acumulados
5</v>
          </cell>
          <cell r="F1" t="str">
            <v>Apropiación
Vigente
6 = (3
+ 5)</v>
          </cell>
          <cell r="G1" t="str">
            <v>Apropiaciones
Suspendidas
7</v>
          </cell>
          <cell r="H1" t="str">
            <v>Apropiación
Disponible
8 =
(6 - 7)</v>
          </cell>
          <cell r="I1" t="str">
            <v>Compromisos 
Mes
9</v>
          </cell>
          <cell r="J1" t="str">
            <v>Compromisos
Acumulados
10</v>
          </cell>
          <cell r="K1" t="str">
            <v>% Ejec.
11 = (10
/ 8)</v>
          </cell>
          <cell r="L1" t="str">
            <v>Giros Mes
12</v>
          </cell>
          <cell r="M1" t="str">
            <v>Giros
Acumulados
13</v>
          </cell>
          <cell r="N1" t="str">
            <v>% Giros
14 =
(13 / 8)</v>
          </cell>
        </row>
        <row r="2">
          <cell r="A2">
            <v>42</v>
          </cell>
          <cell r="B2" t="str">
            <v>GASTOS</v>
          </cell>
          <cell r="C2">
            <v>373295669000</v>
          </cell>
          <cell r="D2">
            <v>0</v>
          </cell>
          <cell r="E2">
            <v>0</v>
          </cell>
          <cell r="F2">
            <v>373295669000</v>
          </cell>
          <cell r="G2">
            <v>0</v>
          </cell>
          <cell r="H2">
            <v>373295669000</v>
          </cell>
          <cell r="I2">
            <v>5081476871</v>
          </cell>
          <cell r="J2">
            <v>209188698171</v>
          </cell>
          <cell r="K2">
            <v>0.56038340528135089</v>
          </cell>
          <cell r="L2">
            <v>6618953492</v>
          </cell>
          <cell r="M2">
            <v>23019876874</v>
          </cell>
          <cell r="N2">
            <v>6.1666605818563619E-2</v>
          </cell>
        </row>
        <row r="3">
          <cell r="A3">
            <v>421</v>
          </cell>
          <cell r="B3" t="str">
            <v>FUNCIONAMIENTO</v>
          </cell>
          <cell r="C3">
            <v>39118434000</v>
          </cell>
          <cell r="D3">
            <v>0</v>
          </cell>
          <cell r="E3">
            <v>0</v>
          </cell>
          <cell r="F3">
            <v>39118434000</v>
          </cell>
          <cell r="G3">
            <v>0</v>
          </cell>
          <cell r="H3">
            <v>39118434000</v>
          </cell>
          <cell r="I3">
            <v>2123201873</v>
          </cell>
          <cell r="J3">
            <v>14774215882</v>
          </cell>
          <cell r="K3">
            <v>0.37767912391380493</v>
          </cell>
          <cell r="L3">
            <v>2581312970</v>
          </cell>
          <cell r="M3">
            <v>8858902270</v>
          </cell>
          <cell r="N3">
            <v>0.22646362249572669</v>
          </cell>
        </row>
        <row r="4">
          <cell r="A4">
            <v>4211</v>
          </cell>
          <cell r="B4" t="str">
            <v>GASTOS DE PERSONAL</v>
          </cell>
          <cell r="C4">
            <v>15533552000</v>
          </cell>
          <cell r="D4">
            <v>0</v>
          </cell>
          <cell r="E4">
            <v>-3066981910</v>
          </cell>
          <cell r="F4">
            <v>12466570090</v>
          </cell>
          <cell r="G4">
            <v>0</v>
          </cell>
          <cell r="H4">
            <v>12466570090</v>
          </cell>
          <cell r="I4">
            <v>947255781</v>
          </cell>
          <cell r="J4">
            <v>4631271748</v>
          </cell>
          <cell r="K4">
            <v>0.37149526409954192</v>
          </cell>
          <cell r="L4">
            <v>947255781</v>
          </cell>
          <cell r="M4">
            <v>4492549559</v>
          </cell>
          <cell r="N4">
            <v>0.36036772958134472</v>
          </cell>
        </row>
        <row r="5">
          <cell r="A5">
            <v>421101</v>
          </cell>
          <cell r="B5" t="str">
            <v>PLANTA DE PERSONAL PERMANENTE</v>
          </cell>
          <cell r="C5">
            <v>15533552000</v>
          </cell>
          <cell r="D5">
            <v>0</v>
          </cell>
          <cell r="E5">
            <v>-3066981910</v>
          </cell>
          <cell r="F5">
            <v>12466570090</v>
          </cell>
          <cell r="G5">
            <v>0</v>
          </cell>
          <cell r="H5">
            <v>12466570090</v>
          </cell>
          <cell r="I5">
            <v>947255781</v>
          </cell>
          <cell r="J5">
            <v>4631271748</v>
          </cell>
          <cell r="K5">
            <v>0.37149526409954192</v>
          </cell>
          <cell r="L5">
            <v>947255781</v>
          </cell>
          <cell r="M5">
            <v>4492549559</v>
          </cell>
          <cell r="N5">
            <v>0.36036772958134472</v>
          </cell>
        </row>
        <row r="6">
          <cell r="A6">
            <v>42110101</v>
          </cell>
          <cell r="B6" t="str">
            <v>FACTORES CONSTITUTIVOS DE SALARIO</v>
          </cell>
          <cell r="C6">
            <v>10508689000</v>
          </cell>
          <cell r="D6">
            <v>0</v>
          </cell>
          <cell r="E6">
            <v>-2964605287</v>
          </cell>
          <cell r="F6">
            <v>7544083713</v>
          </cell>
          <cell r="G6">
            <v>0</v>
          </cell>
          <cell r="H6">
            <v>7544083713</v>
          </cell>
          <cell r="I6">
            <v>743454859</v>
          </cell>
          <cell r="J6">
            <v>2562070953</v>
          </cell>
          <cell r="K6">
            <v>0.33961327186561141</v>
          </cell>
          <cell r="L6">
            <v>743454859</v>
          </cell>
          <cell r="M6">
            <v>2562070953</v>
          </cell>
          <cell r="N6">
            <v>0.33961327186561141</v>
          </cell>
        </row>
        <row r="7">
          <cell r="A7">
            <v>42110101001</v>
          </cell>
          <cell r="B7" t="str">
            <v>FACTORES SALARIALES COMUNES</v>
          </cell>
          <cell r="C7">
            <v>10508689000</v>
          </cell>
          <cell r="D7">
            <v>0</v>
          </cell>
          <cell r="E7">
            <v>-2964605287</v>
          </cell>
          <cell r="F7">
            <v>7544083713</v>
          </cell>
          <cell r="G7">
            <v>0</v>
          </cell>
          <cell r="H7">
            <v>7544083713</v>
          </cell>
          <cell r="I7">
            <v>743454859</v>
          </cell>
          <cell r="J7">
            <v>2562070953</v>
          </cell>
          <cell r="K7">
            <v>0.33961327186561141</v>
          </cell>
          <cell r="L7">
            <v>743454859</v>
          </cell>
          <cell r="M7">
            <v>2562070953</v>
          </cell>
          <cell r="N7">
            <v>0.33961327186561141</v>
          </cell>
        </row>
        <row r="8">
          <cell r="A8">
            <v>4211010100101</v>
          </cell>
          <cell r="B8" t="str">
            <v>SUELDO BÁSICO</v>
          </cell>
          <cell r="C8">
            <v>6447796000</v>
          </cell>
          <cell r="D8">
            <v>0</v>
          </cell>
          <cell r="E8">
            <v>-2964605287</v>
          </cell>
          <cell r="F8">
            <v>3483190713</v>
          </cell>
          <cell r="G8">
            <v>0</v>
          </cell>
          <cell r="H8">
            <v>3483190713</v>
          </cell>
          <cell r="I8">
            <v>559719243</v>
          </cell>
          <cell r="J8">
            <v>1604810715</v>
          </cell>
          <cell r="K8">
            <v>0.46073007401245902</v>
          </cell>
          <cell r="L8">
            <v>559719243</v>
          </cell>
          <cell r="M8">
            <v>1604810715</v>
          </cell>
          <cell r="N8">
            <v>0.46073007401245902</v>
          </cell>
        </row>
        <row r="9">
          <cell r="A9">
            <v>4211010100102</v>
          </cell>
          <cell r="B9" t="str">
            <v>HORAS EXTRAS, DOMINICALES, FESTIVOS Y RECARGOS</v>
          </cell>
          <cell r="C9">
            <v>290013000</v>
          </cell>
          <cell r="D9">
            <v>0</v>
          </cell>
          <cell r="E9">
            <v>0</v>
          </cell>
          <cell r="F9">
            <v>290013000</v>
          </cell>
          <cell r="G9">
            <v>0</v>
          </cell>
          <cell r="H9">
            <v>290013000</v>
          </cell>
          <cell r="I9">
            <v>4643887</v>
          </cell>
          <cell r="J9">
            <v>12669880</v>
          </cell>
          <cell r="K9">
            <v>4.3687282983866239E-2</v>
          </cell>
          <cell r="L9">
            <v>4643887</v>
          </cell>
          <cell r="M9">
            <v>12669880</v>
          </cell>
          <cell r="N9">
            <v>4.3687282983866239E-2</v>
          </cell>
        </row>
        <row r="10">
          <cell r="A10">
            <v>4211010100103</v>
          </cell>
          <cell r="B10" t="str">
            <v>GASTOS DE REPRESENTACIÓN</v>
          </cell>
          <cell r="C10">
            <v>685728000</v>
          </cell>
          <cell r="D10">
            <v>0</v>
          </cell>
          <cell r="E10">
            <v>0</v>
          </cell>
          <cell r="F10">
            <v>685728000</v>
          </cell>
          <cell r="G10">
            <v>0</v>
          </cell>
          <cell r="H10">
            <v>685728000</v>
          </cell>
          <cell r="I10">
            <v>67979944</v>
          </cell>
          <cell r="J10">
            <v>189966435</v>
          </cell>
          <cell r="K10">
            <v>0.27702884379812404</v>
          </cell>
          <cell r="L10">
            <v>67979944</v>
          </cell>
          <cell r="M10">
            <v>189966435</v>
          </cell>
          <cell r="N10">
            <v>0.27702884379812404</v>
          </cell>
        </row>
        <row r="11">
          <cell r="A11">
            <v>4211010100104</v>
          </cell>
          <cell r="B11" t="str">
            <v>SUBSIDIO DE ALIMENTACIÓN</v>
          </cell>
          <cell r="C11">
            <v>982000</v>
          </cell>
          <cell r="D11">
            <v>0</v>
          </cell>
          <cell r="E11">
            <v>0</v>
          </cell>
          <cell r="F11">
            <v>982000</v>
          </cell>
          <cell r="G11">
            <v>0</v>
          </cell>
          <cell r="H11">
            <v>982000</v>
          </cell>
          <cell r="I11">
            <v>83385</v>
          </cell>
          <cell r="J11">
            <v>250155</v>
          </cell>
          <cell r="K11">
            <v>0.25474032586558043</v>
          </cell>
          <cell r="L11">
            <v>83385</v>
          </cell>
          <cell r="M11">
            <v>250155</v>
          </cell>
          <cell r="N11">
            <v>0.25474032586558043</v>
          </cell>
        </row>
        <row r="12">
          <cell r="A12">
            <v>4211010100105</v>
          </cell>
          <cell r="B12" t="str">
            <v>AUXILIO DE TRANSPORTE</v>
          </cell>
          <cell r="C12">
            <v>1843000</v>
          </cell>
          <cell r="D12">
            <v>0</v>
          </cell>
          <cell r="E12">
            <v>0</v>
          </cell>
          <cell r="F12">
            <v>1843000</v>
          </cell>
          <cell r="G12">
            <v>0</v>
          </cell>
          <cell r="H12">
            <v>1843000</v>
          </cell>
          <cell r="I12">
            <v>162000</v>
          </cell>
          <cell r="J12">
            <v>486000</v>
          </cell>
          <cell r="K12">
            <v>0.26370048833423765</v>
          </cell>
          <cell r="L12">
            <v>162000</v>
          </cell>
          <cell r="M12">
            <v>486000</v>
          </cell>
          <cell r="N12">
            <v>0.26370048833423765</v>
          </cell>
        </row>
        <row r="13">
          <cell r="A13">
            <v>4211010100106</v>
          </cell>
          <cell r="B13" t="str">
            <v>PRIMA DE SERVICIO</v>
          </cell>
          <cell r="C13">
            <v>680961000</v>
          </cell>
          <cell r="D13">
            <v>0</v>
          </cell>
          <cell r="E13">
            <v>0</v>
          </cell>
          <cell r="F13">
            <v>680961000</v>
          </cell>
          <cell r="G13">
            <v>0</v>
          </cell>
          <cell r="H13">
            <v>680961000</v>
          </cell>
          <cell r="I13">
            <v>4446984</v>
          </cell>
          <cell r="J13">
            <v>133667805</v>
          </cell>
          <cell r="K13">
            <v>0.19629289342561468</v>
          </cell>
          <cell r="L13">
            <v>4446984</v>
          </cell>
          <cell r="M13">
            <v>133667805</v>
          </cell>
          <cell r="N13">
            <v>0.19629289342561468</v>
          </cell>
        </row>
        <row r="14">
          <cell r="A14">
            <v>4211010100107</v>
          </cell>
          <cell r="B14" t="str">
            <v>BONIFICACIÓN POR SERVICIOS PRESTADOS</v>
          </cell>
          <cell r="C14">
            <v>221618000</v>
          </cell>
          <cell r="D14">
            <v>0</v>
          </cell>
          <cell r="E14">
            <v>0</v>
          </cell>
          <cell r="F14">
            <v>221618000</v>
          </cell>
          <cell r="G14">
            <v>0</v>
          </cell>
          <cell r="H14">
            <v>221618000</v>
          </cell>
          <cell r="I14">
            <v>11212813</v>
          </cell>
          <cell r="J14">
            <v>105594762</v>
          </cell>
          <cell r="K14">
            <v>0.47647195624904115</v>
          </cell>
          <cell r="L14">
            <v>11212813</v>
          </cell>
          <cell r="M14">
            <v>105594762</v>
          </cell>
          <cell r="N14">
            <v>0.47647195624904115</v>
          </cell>
        </row>
        <row r="15">
          <cell r="A15">
            <v>4211010100108</v>
          </cell>
          <cell r="B15" t="str">
            <v>PRESTACIONES SOCIALES</v>
          </cell>
          <cell r="C15">
            <v>1318145000</v>
          </cell>
          <cell r="D15">
            <v>0</v>
          </cell>
          <cell r="E15">
            <v>0</v>
          </cell>
          <cell r="F15">
            <v>1318145000</v>
          </cell>
          <cell r="G15">
            <v>0</v>
          </cell>
          <cell r="H15">
            <v>1318145000</v>
          </cell>
          <cell r="I15">
            <v>11886666</v>
          </cell>
          <cell r="J15">
            <v>281473585</v>
          </cell>
          <cell r="K15">
            <v>0.21353764949986534</v>
          </cell>
          <cell r="L15">
            <v>11886666</v>
          </cell>
          <cell r="M15">
            <v>281473585</v>
          </cell>
          <cell r="N15">
            <v>0.21353764949986534</v>
          </cell>
        </row>
        <row r="16">
          <cell r="A16">
            <v>421101010010801</v>
          </cell>
          <cell r="B16" t="str">
            <v>PRIMA DE NAVIDAD</v>
          </cell>
          <cell r="C16">
            <v>928540000</v>
          </cell>
          <cell r="D16">
            <v>0</v>
          </cell>
          <cell r="E16">
            <v>0</v>
          </cell>
          <cell r="F16">
            <v>928540000</v>
          </cell>
          <cell r="G16">
            <v>0</v>
          </cell>
          <cell r="H16">
            <v>928540000</v>
          </cell>
          <cell r="I16">
            <v>3079484</v>
          </cell>
          <cell r="J16">
            <v>17342322</v>
          </cell>
          <cell r="K16">
            <v>1.8676978913132445E-2</v>
          </cell>
          <cell r="L16">
            <v>3079484</v>
          </cell>
          <cell r="M16">
            <v>17342322</v>
          </cell>
          <cell r="N16">
            <v>1.8676978913132445E-2</v>
          </cell>
        </row>
        <row r="17">
          <cell r="A17">
            <v>421101010010802</v>
          </cell>
          <cell r="B17" t="str">
            <v>PRIMA DE VACACIONES</v>
          </cell>
          <cell r="C17">
            <v>389605000</v>
          </cell>
          <cell r="D17">
            <v>0</v>
          </cell>
          <cell r="E17">
            <v>0</v>
          </cell>
          <cell r="F17">
            <v>389605000</v>
          </cell>
          <cell r="G17">
            <v>0</v>
          </cell>
          <cell r="H17">
            <v>389605000</v>
          </cell>
          <cell r="I17">
            <v>8807182</v>
          </cell>
          <cell r="J17">
            <v>264131263</v>
          </cell>
          <cell r="K17">
            <v>0.67794628662363166</v>
          </cell>
          <cell r="L17">
            <v>8807182</v>
          </cell>
          <cell r="M17">
            <v>264131263</v>
          </cell>
          <cell r="N17">
            <v>0.67794628662363166</v>
          </cell>
        </row>
        <row r="18">
          <cell r="A18">
            <v>4211010100109</v>
          </cell>
          <cell r="B18" t="str">
            <v>PRIMA TÉCNICA SALARIAL</v>
          </cell>
          <cell r="C18">
            <v>861603000</v>
          </cell>
          <cell r="D18">
            <v>0</v>
          </cell>
          <cell r="E18">
            <v>0</v>
          </cell>
          <cell r="F18">
            <v>861603000</v>
          </cell>
          <cell r="G18">
            <v>0</v>
          </cell>
          <cell r="H18">
            <v>861603000</v>
          </cell>
          <cell r="I18">
            <v>83319937</v>
          </cell>
          <cell r="J18">
            <v>233151616</v>
          </cell>
          <cell r="K18">
            <v>0.27060214042894465</v>
          </cell>
          <cell r="L18">
            <v>83319937</v>
          </cell>
          <cell r="M18">
            <v>233151616</v>
          </cell>
          <cell r="N18">
            <v>0.27060214042894465</v>
          </cell>
        </row>
        <row r="19">
          <cell r="A19">
            <v>42110102</v>
          </cell>
          <cell r="B19" t="str">
            <v>CONTRIBUCIONES INHERENTES A LA NÓMINA</v>
          </cell>
          <cell r="C19">
            <v>4536526000</v>
          </cell>
          <cell r="D19">
            <v>0</v>
          </cell>
          <cell r="E19">
            <v>-102376623</v>
          </cell>
          <cell r="F19">
            <v>4434149377</v>
          </cell>
          <cell r="G19">
            <v>0</v>
          </cell>
          <cell r="H19">
            <v>4434149377</v>
          </cell>
          <cell r="I19">
            <v>199451751</v>
          </cell>
          <cell r="J19">
            <v>1744505991</v>
          </cell>
          <cell r="K19">
            <v>0.39342517418307532</v>
          </cell>
          <cell r="L19">
            <v>199451751</v>
          </cell>
          <cell r="M19">
            <v>1605783802</v>
          </cell>
          <cell r="N19">
            <v>0.36214021348248321</v>
          </cell>
        </row>
        <row r="20">
          <cell r="A20">
            <v>42110102001</v>
          </cell>
          <cell r="B20" t="str">
            <v>APORTES A LA SEGURIDAD SOCIAL EN PENSIONES</v>
          </cell>
          <cell r="C20">
            <v>1075150000</v>
          </cell>
          <cell r="D20">
            <v>0</v>
          </cell>
          <cell r="E20">
            <v>0</v>
          </cell>
          <cell r="F20">
            <v>1075150000</v>
          </cell>
          <cell r="G20">
            <v>0</v>
          </cell>
          <cell r="H20">
            <v>1075150000</v>
          </cell>
          <cell r="I20">
            <v>87689000</v>
          </cell>
          <cell r="J20">
            <v>260370000</v>
          </cell>
          <cell r="K20">
            <v>0.24217085988001674</v>
          </cell>
          <cell r="L20">
            <v>87689000</v>
          </cell>
          <cell r="M20">
            <v>260370000</v>
          </cell>
          <cell r="N20">
            <v>0.24217085988001674</v>
          </cell>
        </row>
        <row r="21">
          <cell r="A21">
            <v>42110102002</v>
          </cell>
          <cell r="B21" t="str">
            <v>APORTES A LA SEGURIDAD SOCIAL EN SALUD</v>
          </cell>
          <cell r="C21">
            <v>761564000</v>
          </cell>
          <cell r="D21">
            <v>0</v>
          </cell>
          <cell r="E21">
            <v>0</v>
          </cell>
          <cell r="F21">
            <v>761564000</v>
          </cell>
          <cell r="G21">
            <v>0</v>
          </cell>
          <cell r="H21">
            <v>761564000</v>
          </cell>
          <cell r="I21">
            <v>40661200</v>
          </cell>
          <cell r="J21">
            <v>119596700</v>
          </cell>
          <cell r="K21">
            <v>0.15704090529489315</v>
          </cell>
          <cell r="L21">
            <v>40661200</v>
          </cell>
          <cell r="M21">
            <v>119596700</v>
          </cell>
          <cell r="N21">
            <v>0.15704090529489315</v>
          </cell>
        </row>
        <row r="22">
          <cell r="A22">
            <v>42110102003</v>
          </cell>
          <cell r="B22" t="str">
            <v>APORTES DE CESANTIAS</v>
          </cell>
          <cell r="C22">
            <v>1554672000</v>
          </cell>
          <cell r="D22">
            <v>0</v>
          </cell>
          <cell r="E22">
            <v>-102376623</v>
          </cell>
          <cell r="F22">
            <v>1452295377</v>
          </cell>
          <cell r="G22">
            <v>0</v>
          </cell>
          <cell r="H22">
            <v>1452295377</v>
          </cell>
          <cell r="I22">
            <v>3165851</v>
          </cell>
          <cell r="J22">
            <v>1113832891</v>
          </cell>
          <cell r="K22">
            <v>0.76694652385442386</v>
          </cell>
          <cell r="L22">
            <v>3165851</v>
          </cell>
          <cell r="M22">
            <v>975110702</v>
          </cell>
          <cell r="N22">
            <v>0.67142725745934806</v>
          </cell>
        </row>
        <row r="23">
          <cell r="A23" t="str">
            <v>42110102003.</v>
          </cell>
          <cell r="B23" t="str">
            <v>APORTES DE CESANTIAS - VIGENCIA</v>
          </cell>
          <cell r="C23">
            <v>554672000</v>
          </cell>
          <cell r="D23">
            <v>0</v>
          </cell>
          <cell r="E23">
            <v>0</v>
          </cell>
          <cell r="F23">
            <v>554672000</v>
          </cell>
          <cell r="G23">
            <v>0</v>
          </cell>
          <cell r="H23">
            <v>554672000</v>
          </cell>
          <cell r="I23">
            <v>3165851</v>
          </cell>
          <cell r="J23">
            <v>216209514</v>
          </cell>
          <cell r="K23">
            <v>0.38979705844174573</v>
          </cell>
          <cell r="L23">
            <v>3165851</v>
          </cell>
          <cell r="M23">
            <v>216209514</v>
          </cell>
          <cell r="N23">
            <v>0.38979705844174573</v>
          </cell>
        </row>
        <row r="24">
          <cell r="A24" t="str">
            <v>42110102003C</v>
          </cell>
          <cell r="B24" t="str">
            <v>APORTES CESANTÍAS - CXP</v>
          </cell>
          <cell r="C24">
            <v>1000000000</v>
          </cell>
          <cell r="D24">
            <v>0</v>
          </cell>
          <cell r="E24">
            <v>-102376623</v>
          </cell>
          <cell r="F24">
            <v>897623377</v>
          </cell>
          <cell r="G24">
            <v>0</v>
          </cell>
          <cell r="H24">
            <v>897623377</v>
          </cell>
          <cell r="I24">
            <v>0</v>
          </cell>
          <cell r="J24">
            <v>897623377</v>
          </cell>
          <cell r="K24">
            <v>1</v>
          </cell>
          <cell r="L24">
            <v>0</v>
          </cell>
          <cell r="M24">
            <v>758901188</v>
          </cell>
          <cell r="N24">
            <v>0.84545613165330924</v>
          </cell>
        </row>
        <row r="25">
          <cell r="A25">
            <v>42110102004</v>
          </cell>
          <cell r="B25" t="str">
            <v>APORTES A CAJAS DE COMPENSACIÓN FAMILIAR</v>
          </cell>
          <cell r="C25">
            <v>401206000</v>
          </cell>
          <cell r="D25">
            <v>0</v>
          </cell>
          <cell r="E25">
            <v>0</v>
          </cell>
          <cell r="F25">
            <v>401206000</v>
          </cell>
          <cell r="G25">
            <v>0</v>
          </cell>
          <cell r="H25">
            <v>401206000</v>
          </cell>
          <cell r="I25">
            <v>29591200</v>
          </cell>
          <cell r="J25">
            <v>111413200</v>
          </cell>
          <cell r="K25">
            <v>0.27769574732182467</v>
          </cell>
          <cell r="L25">
            <v>29591200</v>
          </cell>
          <cell r="M25">
            <v>111413200</v>
          </cell>
          <cell r="N25">
            <v>0.27769574732182467</v>
          </cell>
        </row>
        <row r="26">
          <cell r="A26">
            <v>42110102005</v>
          </cell>
          <cell r="B26" t="str">
            <v>APORTES GENERALES AL SISTEMA DE RIESGOS LABORAL
ES</v>
          </cell>
          <cell r="C26">
            <v>218255000</v>
          </cell>
          <cell r="D26">
            <v>0</v>
          </cell>
          <cell r="E26">
            <v>0</v>
          </cell>
          <cell r="F26">
            <v>218255000</v>
          </cell>
          <cell r="G26">
            <v>0</v>
          </cell>
          <cell r="H26">
            <v>218255000</v>
          </cell>
          <cell r="I26">
            <v>13915600</v>
          </cell>
          <cell r="J26">
            <v>37987500</v>
          </cell>
          <cell r="K26">
            <v>0.17405099539529451</v>
          </cell>
          <cell r="L26">
            <v>13915600</v>
          </cell>
          <cell r="M26">
            <v>37987500</v>
          </cell>
          <cell r="N26">
            <v>0.17405099539529451</v>
          </cell>
        </row>
        <row r="27">
          <cell r="A27">
            <v>42110102006</v>
          </cell>
          <cell r="B27" t="str">
            <v>APORTES AL ICBF</v>
          </cell>
          <cell r="C27">
            <v>300904000</v>
          </cell>
          <cell r="D27">
            <v>0</v>
          </cell>
          <cell r="E27">
            <v>0</v>
          </cell>
          <cell r="F27">
            <v>300904000</v>
          </cell>
          <cell r="G27">
            <v>0</v>
          </cell>
          <cell r="H27">
            <v>300904000</v>
          </cell>
          <cell r="I27">
            <v>14656800</v>
          </cell>
          <cell r="J27">
            <v>60782000</v>
          </cell>
          <cell r="K27">
            <v>0.20199797942200834</v>
          </cell>
          <cell r="L27">
            <v>14656800</v>
          </cell>
          <cell r="M27">
            <v>60782000</v>
          </cell>
          <cell r="N27">
            <v>0.20199797942200834</v>
          </cell>
        </row>
        <row r="28">
          <cell r="A28">
            <v>42110102007</v>
          </cell>
          <cell r="B28" t="str">
            <v>APORTES AL SENA</v>
          </cell>
          <cell r="C28">
            <v>224775000</v>
          </cell>
          <cell r="D28">
            <v>0</v>
          </cell>
          <cell r="E28">
            <v>0</v>
          </cell>
          <cell r="F28">
            <v>224775000</v>
          </cell>
          <cell r="G28">
            <v>0</v>
          </cell>
          <cell r="H28">
            <v>224775000</v>
          </cell>
          <cell r="I28">
            <v>9772100</v>
          </cell>
          <cell r="J28">
            <v>40523700</v>
          </cell>
          <cell r="K28">
            <v>0.18028561895228562</v>
          </cell>
          <cell r="L28">
            <v>9772100</v>
          </cell>
          <cell r="M28">
            <v>40523700</v>
          </cell>
          <cell r="N28">
            <v>0.18028561895228562</v>
          </cell>
        </row>
        <row r="29">
          <cell r="A29">
            <v>42110103</v>
          </cell>
          <cell r="B29" t="str">
            <v>REMUNERACIONES NO CONSTITUTIVAS DE FACTOR SAL
ARIAL</v>
          </cell>
          <cell r="C29">
            <v>488337000</v>
          </cell>
          <cell r="D29">
            <v>0</v>
          </cell>
          <cell r="E29">
            <v>0</v>
          </cell>
          <cell r="F29">
            <v>488337000</v>
          </cell>
          <cell r="G29">
            <v>0</v>
          </cell>
          <cell r="H29">
            <v>488337000</v>
          </cell>
          <cell r="I29">
            <v>4349171</v>
          </cell>
          <cell r="J29">
            <v>324694804</v>
          </cell>
          <cell r="K29">
            <v>0.66489904307885739</v>
          </cell>
          <cell r="L29">
            <v>4349171</v>
          </cell>
          <cell r="M29">
            <v>324694804</v>
          </cell>
          <cell r="N29">
            <v>0.66489904307885739</v>
          </cell>
        </row>
        <row r="30">
          <cell r="A30">
            <v>42110103001</v>
          </cell>
          <cell r="B30" t="str">
            <v>PRESTACIONES SOCIALES</v>
          </cell>
          <cell r="C30">
            <v>438337000</v>
          </cell>
          <cell r="D30">
            <v>0</v>
          </cell>
          <cell r="E30">
            <v>0</v>
          </cell>
          <cell r="F30">
            <v>438337000</v>
          </cell>
          <cell r="G30">
            <v>0</v>
          </cell>
          <cell r="H30">
            <v>438337000</v>
          </cell>
          <cell r="I30">
            <v>1911671</v>
          </cell>
          <cell r="J30">
            <v>317382304</v>
          </cell>
          <cell r="K30">
            <v>0.72406003599969881</v>
          </cell>
          <cell r="L30">
            <v>1911671</v>
          </cell>
          <cell r="M30">
            <v>317382304</v>
          </cell>
          <cell r="N30">
            <v>0.72406003599969881</v>
          </cell>
        </row>
        <row r="31">
          <cell r="A31">
            <v>4211010300102</v>
          </cell>
          <cell r="B31" t="str">
            <v>INDEMNIZACIÓN POR VACACIONES</v>
          </cell>
          <cell r="C31">
            <v>300000000</v>
          </cell>
          <cell r="D31">
            <v>0</v>
          </cell>
          <cell r="E31">
            <v>0</v>
          </cell>
          <cell r="F31">
            <v>300000000</v>
          </cell>
          <cell r="G31">
            <v>0</v>
          </cell>
          <cell r="H31">
            <v>300000000</v>
          </cell>
          <cell r="I31">
            <v>0</v>
          </cell>
          <cell r="J31">
            <v>297703942</v>
          </cell>
          <cell r="K31">
            <v>0.99234647333333337</v>
          </cell>
          <cell r="L31">
            <v>0</v>
          </cell>
          <cell r="M31">
            <v>297703942</v>
          </cell>
          <cell r="N31">
            <v>0.99234647333333337</v>
          </cell>
        </row>
        <row r="32">
          <cell r="A32">
            <v>4211010300103</v>
          </cell>
          <cell r="B32" t="str">
            <v>BONIFICACIÓN ESPECIAL DE RECREACIÓN</v>
          </cell>
          <cell r="C32">
            <v>38337000</v>
          </cell>
          <cell r="D32">
            <v>0</v>
          </cell>
          <cell r="E32">
            <v>0</v>
          </cell>
          <cell r="F32">
            <v>38337000</v>
          </cell>
          <cell r="G32">
            <v>0</v>
          </cell>
          <cell r="H32">
            <v>38337000</v>
          </cell>
          <cell r="I32">
            <v>611671</v>
          </cell>
          <cell r="J32">
            <v>17251695</v>
          </cell>
          <cell r="K32">
            <v>0.45000117380076687</v>
          </cell>
          <cell r="L32">
            <v>611671</v>
          </cell>
          <cell r="M32">
            <v>17251695</v>
          </cell>
          <cell r="N32">
            <v>0.45000117380076687</v>
          </cell>
        </row>
        <row r="33">
          <cell r="A33">
            <v>42110103069</v>
          </cell>
          <cell r="B33" t="str">
            <v>APOYO DE SOSTENIMIENTO APRENDICES SENA</v>
          </cell>
          <cell r="C33">
            <v>50000000</v>
          </cell>
          <cell r="D33">
            <v>0</v>
          </cell>
          <cell r="E33">
            <v>0</v>
          </cell>
          <cell r="F33">
            <v>50000000</v>
          </cell>
          <cell r="G33">
            <v>0</v>
          </cell>
          <cell r="H33">
            <v>50000000</v>
          </cell>
          <cell r="I33">
            <v>2437500</v>
          </cell>
          <cell r="J33">
            <v>7312500</v>
          </cell>
          <cell r="K33">
            <v>0.14624999999999999</v>
          </cell>
          <cell r="L33">
            <v>2437500</v>
          </cell>
          <cell r="M33">
            <v>7312500</v>
          </cell>
          <cell r="N33">
            <v>0.14624999999999999</v>
          </cell>
        </row>
        <row r="34">
          <cell r="A34">
            <v>42110103190</v>
          </cell>
          <cell r="B34" t="str">
            <v>APOYO DE SOSTENIMIENTO PRÁCTICAS LABORALES</v>
          </cell>
          <cell r="C34">
            <v>100000000</v>
          </cell>
          <cell r="D34">
            <v>0</v>
          </cell>
          <cell r="E34">
            <v>0</v>
          </cell>
          <cell r="F34">
            <v>100000000</v>
          </cell>
          <cell r="G34">
            <v>0</v>
          </cell>
          <cell r="H34">
            <v>100000000</v>
          </cell>
          <cell r="I34">
            <v>1300000</v>
          </cell>
          <cell r="J34">
            <v>2426667</v>
          </cell>
          <cell r="K34">
            <v>2.4266670000000001E-2</v>
          </cell>
          <cell r="L34">
            <v>1300000</v>
          </cell>
          <cell r="M34">
            <v>2426667</v>
          </cell>
          <cell r="N34">
            <v>2.4266670000000001E-2</v>
          </cell>
        </row>
        <row r="35">
          <cell r="A35">
            <v>4212</v>
          </cell>
          <cell r="B35" t="str">
            <v>ADQUISICIÓN DE BIENES Y SERVICIOS</v>
          </cell>
          <cell r="C35">
            <v>19959674000</v>
          </cell>
          <cell r="D35">
            <v>0</v>
          </cell>
          <cell r="E35">
            <v>3066981910</v>
          </cell>
          <cell r="F35">
            <v>23026655910</v>
          </cell>
          <cell r="G35">
            <v>0</v>
          </cell>
          <cell r="H35">
            <v>23026655910</v>
          </cell>
          <cell r="I35">
            <v>1153937092</v>
          </cell>
          <cell r="J35">
            <v>8767227134</v>
          </cell>
          <cell r="K35">
            <v>0.3807425258911597</v>
          </cell>
          <cell r="L35">
            <v>1612048189</v>
          </cell>
          <cell r="M35">
            <v>2990635711</v>
          </cell>
          <cell r="N35">
            <v>0.12987711818376671</v>
          </cell>
        </row>
        <row r="36">
          <cell r="A36">
            <v>421202</v>
          </cell>
          <cell r="B36" t="str">
            <v>ADQUISICIONES DIFERENTES DE ACTIVOS</v>
          </cell>
          <cell r="C36">
            <v>19959674000</v>
          </cell>
          <cell r="D36">
            <v>0</v>
          </cell>
          <cell r="E36">
            <v>3066981910</v>
          </cell>
          <cell r="F36">
            <v>23026655910</v>
          </cell>
          <cell r="G36">
            <v>0</v>
          </cell>
          <cell r="H36">
            <v>23026655910</v>
          </cell>
          <cell r="I36">
            <v>1153937092</v>
          </cell>
          <cell r="J36">
            <v>8767227134</v>
          </cell>
          <cell r="K36">
            <v>0.3807425258911597</v>
          </cell>
          <cell r="L36">
            <v>1612048189</v>
          </cell>
          <cell r="M36">
            <v>2990635711</v>
          </cell>
          <cell r="N36">
            <v>0.12987711818376671</v>
          </cell>
        </row>
        <row r="37">
          <cell r="A37">
            <v>42120201</v>
          </cell>
          <cell r="B37" t="str">
            <v>MATERIALES Y SUMINISTROS</v>
          </cell>
          <cell r="C37">
            <v>1950037000</v>
          </cell>
          <cell r="D37">
            <v>0</v>
          </cell>
          <cell r="E37">
            <v>103644368</v>
          </cell>
          <cell r="F37">
            <v>2053681368</v>
          </cell>
          <cell r="G37">
            <v>0</v>
          </cell>
          <cell r="H37">
            <v>2053681368</v>
          </cell>
          <cell r="I37">
            <v>148119826</v>
          </cell>
          <cell r="J37">
            <v>347801393</v>
          </cell>
          <cell r="K37">
            <v>0.16935509004432864</v>
          </cell>
          <cell r="L37">
            <v>57156034</v>
          </cell>
          <cell r="M37">
            <v>91848115</v>
          </cell>
          <cell r="N37">
            <v>4.4723644296119455E-2</v>
          </cell>
        </row>
        <row r="38">
          <cell r="A38">
            <v>42120201002</v>
          </cell>
          <cell r="B38" t="str">
            <v>PRODUCTOS ALIMENTICIOS, BEBIDAS Y TABACO; TEXTILE
S, PRENDAS DE VESTIR Y PRODUCTOS DE CUERO</v>
          </cell>
          <cell r="C38">
            <v>91116000</v>
          </cell>
          <cell r="D38">
            <v>0</v>
          </cell>
          <cell r="E38">
            <v>-8949824</v>
          </cell>
          <cell r="F38">
            <v>82166176</v>
          </cell>
          <cell r="G38">
            <v>0</v>
          </cell>
          <cell r="H38">
            <v>82166176</v>
          </cell>
          <cell r="I38">
            <v>0</v>
          </cell>
          <cell r="J38">
            <v>18050176</v>
          </cell>
          <cell r="K38">
            <v>0.21967891021239688</v>
          </cell>
          <cell r="L38">
            <v>2998129</v>
          </cell>
          <cell r="M38">
            <v>2998129</v>
          </cell>
          <cell r="N38">
            <v>3.6488603290969757E-2</v>
          </cell>
        </row>
        <row r="39">
          <cell r="A39" t="str">
            <v>42120201002.</v>
          </cell>
          <cell r="B39" t="str">
            <v>PRODUCTOS ALIMENTICIOS, BEBIDAS Y TABACO; TEXTILES, PRENDAS DE VESTIR Y PRODUCTOS DE CUERO</v>
          </cell>
          <cell r="C39">
            <v>64116000</v>
          </cell>
          <cell r="D39">
            <v>0</v>
          </cell>
          <cell r="E39">
            <v>0</v>
          </cell>
          <cell r="F39">
            <v>64116000</v>
          </cell>
          <cell r="G39">
            <v>0</v>
          </cell>
          <cell r="H39">
            <v>64116000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42120201002C</v>
          </cell>
          <cell r="B40" t="str">
            <v>PRODUCTOS ALIMENTICIOS, BEBIDAS Y TABACO; TEXTILE
S, PRENDAS DE VESTIR Y PRODUCTOS DE CUERO CXP</v>
          </cell>
          <cell r="C40">
            <v>27000000</v>
          </cell>
          <cell r="D40">
            <v>0</v>
          </cell>
          <cell r="E40">
            <v>-8949824</v>
          </cell>
          <cell r="F40">
            <v>18050176</v>
          </cell>
          <cell r="G40">
            <v>0</v>
          </cell>
          <cell r="H40">
            <v>18050176</v>
          </cell>
          <cell r="I40">
            <v>0</v>
          </cell>
          <cell r="J40">
            <v>18050176</v>
          </cell>
          <cell r="K40">
            <v>1</v>
          </cell>
          <cell r="L40">
            <v>2998129</v>
          </cell>
          <cell r="M40">
            <v>2998129</v>
          </cell>
          <cell r="N40">
            <v>0.16609971005268867</v>
          </cell>
        </row>
        <row r="41">
          <cell r="A41">
            <v>42120201003</v>
          </cell>
          <cell r="B41" t="str">
            <v>OTROS BIENES TRANSPORTABLES (EXCEPTO PRODUCT
OS METÁLICOS, MAQUINARIA Y EQUIPO)</v>
          </cell>
          <cell r="C41">
            <v>360256000</v>
          </cell>
          <cell r="D41">
            <v>0</v>
          </cell>
          <cell r="E41">
            <v>112594192</v>
          </cell>
          <cell r="F41">
            <v>472850192</v>
          </cell>
          <cell r="G41">
            <v>0</v>
          </cell>
          <cell r="H41">
            <v>472850192</v>
          </cell>
          <cell r="I41">
            <v>122000</v>
          </cell>
          <cell r="J41">
            <v>159847132</v>
          </cell>
          <cell r="K41">
            <v>0.33805026349656214</v>
          </cell>
          <cell r="L41">
            <v>32251646</v>
          </cell>
          <cell r="M41">
            <v>66943727</v>
          </cell>
          <cell r="N41">
            <v>0.14157491766440902</v>
          </cell>
        </row>
        <row r="42">
          <cell r="A42" t="str">
            <v>42120201003.</v>
          </cell>
          <cell r="B42" t="str">
            <v>OTROS BIENES TRANSPORTABLES (EXCEPTO PRODUCT
OS METÁLICOS, MAQUINARIA Y EQUIPO) - VIGENCIA</v>
          </cell>
          <cell r="C42">
            <v>324256000</v>
          </cell>
          <cell r="D42">
            <v>0</v>
          </cell>
          <cell r="E42">
            <v>0</v>
          </cell>
          <cell r="F42">
            <v>324256000</v>
          </cell>
          <cell r="G42">
            <v>0</v>
          </cell>
          <cell r="H42">
            <v>324256000</v>
          </cell>
          <cell r="I42">
            <v>122000</v>
          </cell>
          <cell r="J42">
            <v>11252940</v>
          </cell>
          <cell r="K42">
            <v>3.4703875949866771E-2</v>
          </cell>
          <cell r="L42">
            <v>10525850</v>
          </cell>
          <cell r="M42">
            <v>10525850</v>
          </cell>
          <cell r="N42">
            <v>3.2461542731668805E-2</v>
          </cell>
        </row>
        <row r="43">
          <cell r="A43" t="str">
            <v>42120201003C</v>
          </cell>
          <cell r="B43" t="str">
            <v>OTROS BIENES TRANSPORTABLES (EXCEPTO PRODUCT
OS METÁLICOS, MAQUINARIA Y EQUIPO) - CXP</v>
          </cell>
          <cell r="C43">
            <v>36000000</v>
          </cell>
          <cell r="D43">
            <v>0</v>
          </cell>
          <cell r="E43">
            <v>112594192</v>
          </cell>
          <cell r="F43">
            <v>148594192</v>
          </cell>
          <cell r="G43">
            <v>0</v>
          </cell>
          <cell r="H43">
            <v>148594192</v>
          </cell>
          <cell r="I43">
            <v>0</v>
          </cell>
          <cell r="J43">
            <v>148594192</v>
          </cell>
          <cell r="K43">
            <v>1</v>
          </cell>
          <cell r="L43">
            <v>21725796</v>
          </cell>
          <cell r="M43">
            <v>56417877</v>
          </cell>
          <cell r="N43">
            <v>0.37967753813688759</v>
          </cell>
        </row>
        <row r="44">
          <cell r="A44">
            <v>42120201004</v>
          </cell>
          <cell r="B44" t="str">
            <v>PRODUCTOS METÁLICOS Y
PAQUETES DE SOFTWARE</v>
          </cell>
          <cell r="C44">
            <v>1498665000</v>
          </cell>
          <cell r="D44">
            <v>0</v>
          </cell>
          <cell r="E44">
            <v>0</v>
          </cell>
          <cell r="F44">
            <v>1498665000</v>
          </cell>
          <cell r="G44">
            <v>0</v>
          </cell>
          <cell r="H44">
            <v>1498665000</v>
          </cell>
          <cell r="I44">
            <v>147997826</v>
          </cell>
          <cell r="J44">
            <v>169904085</v>
          </cell>
          <cell r="K44">
            <v>0.11337028955770635</v>
          </cell>
          <cell r="L44">
            <v>21906259</v>
          </cell>
          <cell r="M44">
            <v>21906259</v>
          </cell>
          <cell r="N44">
            <v>1.4617181958609829E-2</v>
          </cell>
        </row>
        <row r="45">
          <cell r="A45" t="str">
            <v>42120201004.</v>
          </cell>
          <cell r="B45" t="str">
            <v>Productos Metálicos Y Paquetes De
Software</v>
          </cell>
          <cell r="C45">
            <v>1498665000</v>
          </cell>
          <cell r="D45">
            <v>0</v>
          </cell>
          <cell r="E45">
            <v>0</v>
          </cell>
          <cell r="F45">
            <v>1498665000</v>
          </cell>
          <cell r="G45">
            <v>0</v>
          </cell>
          <cell r="H45">
            <v>1498665000</v>
          </cell>
          <cell r="I45">
            <v>147997826</v>
          </cell>
          <cell r="J45">
            <v>169904085</v>
          </cell>
          <cell r="K45">
            <v>0.11337028955770635</v>
          </cell>
          <cell r="L45">
            <v>21906259</v>
          </cell>
          <cell r="M45">
            <v>21906259</v>
          </cell>
          <cell r="N45">
            <v>1.4617181958609829E-2</v>
          </cell>
        </row>
        <row r="46">
          <cell r="A46">
            <v>42120202</v>
          </cell>
          <cell r="B46" t="str">
            <v>ADQUISICIÓN DE SERVICIOS</v>
          </cell>
          <cell r="C46">
            <v>18009637000</v>
          </cell>
          <cell r="D46">
            <v>0</v>
          </cell>
          <cell r="E46">
            <v>2963337542</v>
          </cell>
          <cell r="F46">
            <v>20972974542</v>
          </cell>
          <cell r="G46">
            <v>0</v>
          </cell>
          <cell r="H46">
            <v>20972974542</v>
          </cell>
          <cell r="I46">
            <v>1005817266</v>
          </cell>
          <cell r="J46">
            <v>8419425741</v>
          </cell>
          <cell r="K46">
            <v>0.401441661226425</v>
          </cell>
          <cell r="L46">
            <v>1554892155</v>
          </cell>
          <cell r="M46">
            <v>2898787596</v>
          </cell>
          <cell r="N46">
            <v>0.13821537761345937</v>
          </cell>
        </row>
        <row r="47">
          <cell r="A47">
            <v>42120202006</v>
          </cell>
          <cell r="B47" t="str">
            <v>SERVICIOS DE ALOJAMIENTO; SERVICIOS DE SUMINISTR
O DE COMIDAS Y BEBIDAS; SERVICIOS DE TRANSPORTE; 
Y S</v>
          </cell>
          <cell r="C47">
            <v>457185000</v>
          </cell>
          <cell r="D47">
            <v>0</v>
          </cell>
          <cell r="E47">
            <v>-21387749</v>
          </cell>
          <cell r="F47">
            <v>435797251</v>
          </cell>
          <cell r="G47">
            <v>0</v>
          </cell>
          <cell r="H47">
            <v>435797251</v>
          </cell>
          <cell r="I47">
            <v>13356381</v>
          </cell>
          <cell r="J47">
            <v>110186542</v>
          </cell>
          <cell r="K47">
            <v>0.25283900196056996</v>
          </cell>
          <cell r="L47">
            <v>16549033</v>
          </cell>
          <cell r="M47">
            <v>47906303</v>
          </cell>
          <cell r="N47">
            <v>0.10992796051391339</v>
          </cell>
        </row>
        <row r="48">
          <cell r="A48" t="str">
            <v>42120202006.</v>
          </cell>
          <cell r="B48" t="str">
            <v>SERVICIOS DE ALOJAMIENTO; SERVICIOS DE SUMINISTR
O DE COMIDAS Y BEBIDAS; SERVICIOS DE TRANSPORTE; 
Y S</v>
          </cell>
          <cell r="C48">
            <v>367185000</v>
          </cell>
          <cell r="D48">
            <v>0</v>
          </cell>
          <cell r="E48">
            <v>0</v>
          </cell>
          <cell r="F48">
            <v>367185000</v>
          </cell>
          <cell r="G48">
            <v>0</v>
          </cell>
          <cell r="H48">
            <v>367185000</v>
          </cell>
          <cell r="I48">
            <v>13356381</v>
          </cell>
          <cell r="J48">
            <v>41574291</v>
          </cell>
          <cell r="K48">
            <v>0.11322437191061727</v>
          </cell>
          <cell r="L48">
            <v>11568660</v>
          </cell>
          <cell r="M48">
            <v>39786570</v>
          </cell>
          <cell r="N48">
            <v>0.10835565178316107</v>
          </cell>
        </row>
        <row r="49">
          <cell r="A49" t="str">
            <v>42120202006C</v>
          </cell>
          <cell r="B49" t="str">
            <v>SERVICIOS DE ALOJAMIENTO; SERVICIOS DE SUMINISTR
O DE COMIDAS Y BEBIDAS; SERVICIOS DE TRANSPORTE; 
Y S</v>
          </cell>
          <cell r="C49">
            <v>90000000</v>
          </cell>
          <cell r="D49">
            <v>0</v>
          </cell>
          <cell r="E49">
            <v>-21387749</v>
          </cell>
          <cell r="F49">
            <v>68612251</v>
          </cell>
          <cell r="G49">
            <v>0</v>
          </cell>
          <cell r="H49">
            <v>68612251</v>
          </cell>
          <cell r="I49">
            <v>0</v>
          </cell>
          <cell r="J49">
            <v>68612251</v>
          </cell>
          <cell r="K49">
            <v>1</v>
          </cell>
          <cell r="L49">
            <v>4980373</v>
          </cell>
          <cell r="M49">
            <v>8119733</v>
          </cell>
          <cell r="N49">
            <v>0.11834232052815175</v>
          </cell>
        </row>
        <row r="50">
          <cell r="A50">
            <v>42120202007</v>
          </cell>
          <cell r="B50" t="str">
            <v>SERVICIOS FINANCIEROS Y SERVICIOS CONEXOS, SERVI
CIOS INMOBILIARIOS Y SERVICIOS DE LEASING</v>
          </cell>
          <cell r="C50">
            <v>5187868000</v>
          </cell>
          <cell r="D50">
            <v>0</v>
          </cell>
          <cell r="E50">
            <v>1287663811</v>
          </cell>
          <cell r="F50">
            <v>6475531811</v>
          </cell>
          <cell r="G50">
            <v>0</v>
          </cell>
          <cell r="H50">
            <v>6475531811</v>
          </cell>
          <cell r="I50">
            <v>2194950</v>
          </cell>
          <cell r="J50">
            <v>2264220456</v>
          </cell>
          <cell r="K50">
            <v>0.34965783847339976</v>
          </cell>
          <cell r="L50">
            <v>1135913946</v>
          </cell>
          <cell r="M50">
            <v>1335989984</v>
          </cell>
          <cell r="N50">
            <v>0.20631355431387904</v>
          </cell>
        </row>
        <row r="51">
          <cell r="A51" t="str">
            <v>42120202007.</v>
          </cell>
          <cell r="B51" t="str">
            <v>SERVICIOS FINANCIEROS Y SERVICIOS CONEXOS, SERVI
CIOS INMOBILIARIOS Y SERVICIOS DE LEASING - VIGENCIA</v>
          </cell>
          <cell r="C51">
            <v>4187868000</v>
          </cell>
          <cell r="D51">
            <v>0</v>
          </cell>
          <cell r="E51">
            <v>0</v>
          </cell>
          <cell r="F51">
            <v>4187868000</v>
          </cell>
          <cell r="G51">
            <v>0</v>
          </cell>
          <cell r="H51">
            <v>4187868000</v>
          </cell>
          <cell r="I51">
            <v>2194950</v>
          </cell>
          <cell r="J51">
            <v>2194950</v>
          </cell>
          <cell r="K51">
            <v>5.2412110410356779E-4</v>
          </cell>
          <cell r="L51">
            <v>2194950</v>
          </cell>
          <cell r="M51">
            <v>2194950</v>
          </cell>
          <cell r="N51">
            <v>5.2412110410356779E-4</v>
          </cell>
        </row>
        <row r="52">
          <cell r="A52" t="str">
            <v>42120202007C</v>
          </cell>
          <cell r="B52" t="str">
            <v>SERVICIOS FINANCIEROS Y SERVICIOS CONEXOS, SERVI
CIOS INMOBILIARIOS Y SERVICIOS DE LEASING -CXP</v>
          </cell>
          <cell r="C52">
            <v>1000000000</v>
          </cell>
          <cell r="D52">
            <v>0</v>
          </cell>
          <cell r="E52">
            <v>1287663811</v>
          </cell>
          <cell r="F52">
            <v>2287663811</v>
          </cell>
          <cell r="G52">
            <v>0</v>
          </cell>
          <cell r="H52">
            <v>2287663811</v>
          </cell>
          <cell r="I52">
            <v>0</v>
          </cell>
          <cell r="J52">
            <v>2262025506</v>
          </cell>
          <cell r="K52">
            <v>0.98879280037708306</v>
          </cell>
          <cell r="L52">
            <v>1133718996</v>
          </cell>
          <cell r="M52">
            <v>1333795034</v>
          </cell>
          <cell r="N52">
            <v>0.58303804413331251</v>
          </cell>
        </row>
        <row r="53">
          <cell r="A53">
            <v>42120202008</v>
          </cell>
          <cell r="B53" t="str">
            <v>SERVICIOS PRESTADOS A LAS EMPRESAS Y SERVICIOS D
E PRODUCCIÓN</v>
          </cell>
          <cell r="C53">
            <v>9445982000</v>
          </cell>
          <cell r="D53">
            <v>0</v>
          </cell>
          <cell r="E53">
            <v>1153512350</v>
          </cell>
          <cell r="F53">
            <v>10599494350</v>
          </cell>
          <cell r="G53">
            <v>0</v>
          </cell>
          <cell r="H53">
            <v>10599494350</v>
          </cell>
          <cell r="I53">
            <v>990265935</v>
          </cell>
          <cell r="J53">
            <v>5054469613</v>
          </cell>
          <cell r="K53">
            <v>0.47685950349131512</v>
          </cell>
          <cell r="L53">
            <v>402429176</v>
          </cell>
          <cell r="M53">
            <v>1431035044</v>
          </cell>
          <cell r="N53">
            <v>0.13500974638474145</v>
          </cell>
        </row>
        <row r="54">
          <cell r="A54" t="str">
            <v>42120202008.</v>
          </cell>
          <cell r="B54" t="str">
            <v>SERVICIOS PRESTADOS A LAS EMPRESAS Y SERVICIOS D
E PRODUCCIÓN - VIGENCIA</v>
          </cell>
          <cell r="C54">
            <v>7045982000</v>
          </cell>
          <cell r="D54">
            <v>0</v>
          </cell>
          <cell r="E54">
            <v>0</v>
          </cell>
          <cell r="F54">
            <v>7045982000</v>
          </cell>
          <cell r="G54">
            <v>0</v>
          </cell>
          <cell r="H54">
            <v>7045982000</v>
          </cell>
          <cell r="I54">
            <v>990265935</v>
          </cell>
          <cell r="J54">
            <v>1500957263</v>
          </cell>
          <cell r="K54">
            <v>0.21302314751868512</v>
          </cell>
          <cell r="L54">
            <v>60424152</v>
          </cell>
          <cell r="M54">
            <v>116807793</v>
          </cell>
          <cell r="N54">
            <v>1.6577929520682853E-2</v>
          </cell>
        </row>
        <row r="55">
          <cell r="A55" t="str">
            <v>42120202008C</v>
          </cell>
          <cell r="B55" t="str">
            <v>SERVICIOS PRESTADOS A LAS EMPRESAS Y SERVICIOS D
E PRODUCCIÓN - CXP</v>
          </cell>
          <cell r="C55">
            <v>2400000000</v>
          </cell>
          <cell r="D55">
            <v>0</v>
          </cell>
          <cell r="E55">
            <v>1153512350</v>
          </cell>
          <cell r="F55">
            <v>3553512350</v>
          </cell>
          <cell r="G55">
            <v>0</v>
          </cell>
          <cell r="H55">
            <v>3553512350</v>
          </cell>
          <cell r="I55">
            <v>0</v>
          </cell>
          <cell r="J55">
            <v>3553512350</v>
          </cell>
          <cell r="K55">
            <v>1</v>
          </cell>
          <cell r="L55">
            <v>342005024</v>
          </cell>
          <cell r="M55">
            <v>1314227251</v>
          </cell>
          <cell r="N55">
            <v>0.36983894287014368</v>
          </cell>
        </row>
        <row r="56">
          <cell r="A56">
            <v>42120202009</v>
          </cell>
          <cell r="B56" t="str">
            <v>SERVICIOS PARA LA COMUNIDAD, SOCIALES Y PERSONAL
ES</v>
          </cell>
          <cell r="C56">
            <v>2838602000</v>
          </cell>
          <cell r="D56">
            <v>0</v>
          </cell>
          <cell r="E56">
            <v>535377948</v>
          </cell>
          <cell r="F56">
            <v>3373979948</v>
          </cell>
          <cell r="G56">
            <v>0</v>
          </cell>
          <cell r="H56">
            <v>3373979948</v>
          </cell>
          <cell r="I56">
            <v>0</v>
          </cell>
          <cell r="J56">
            <v>982377948</v>
          </cell>
          <cell r="K56">
            <v>0.29116294795478137</v>
          </cell>
          <cell r="L56">
            <v>0</v>
          </cell>
          <cell r="M56">
            <v>83856265</v>
          </cell>
          <cell r="N56">
            <v>2.4853812498117432E-2</v>
          </cell>
        </row>
        <row r="57">
          <cell r="A57" t="str">
            <v>42120202009.</v>
          </cell>
          <cell r="B57" t="str">
            <v>SERVICIOS PARA LA COMUNIDAD, SOCIALES Y PERSONAL
ES - VIGENCIA</v>
          </cell>
          <cell r="C57">
            <v>2391602000</v>
          </cell>
          <cell r="D57">
            <v>0</v>
          </cell>
          <cell r="E57">
            <v>0</v>
          </cell>
          <cell r="F57">
            <v>2391602000</v>
          </cell>
          <cell r="G57">
            <v>0</v>
          </cell>
          <cell r="H57">
            <v>2391602000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42120202009C</v>
          </cell>
          <cell r="B58" t="str">
            <v>SERVICIOS PARA LA COMUNIDAD, SOCIALES Y PERSONAL
ES - CXP</v>
          </cell>
          <cell r="C58">
            <v>447000000</v>
          </cell>
          <cell r="D58">
            <v>0</v>
          </cell>
          <cell r="E58">
            <v>535377948</v>
          </cell>
          <cell r="F58">
            <v>982377948</v>
          </cell>
          <cell r="G58">
            <v>0</v>
          </cell>
          <cell r="H58">
            <v>982377948</v>
          </cell>
          <cell r="I58">
            <v>0</v>
          </cell>
          <cell r="J58">
            <v>982377948</v>
          </cell>
          <cell r="K58">
            <v>1</v>
          </cell>
          <cell r="L58">
            <v>0</v>
          </cell>
          <cell r="M58">
            <v>83856265</v>
          </cell>
          <cell r="N58">
            <v>8.5360492029285653E-2</v>
          </cell>
        </row>
        <row r="59">
          <cell r="A59">
            <v>42120202010</v>
          </cell>
          <cell r="B59" t="str">
            <v>VIÁTICOS DE LOS FUNCIONARIOS EN COMISIÓN</v>
          </cell>
          <cell r="C59">
            <v>80000000</v>
          </cell>
          <cell r="D59">
            <v>0</v>
          </cell>
          <cell r="E59">
            <v>0</v>
          </cell>
          <cell r="F59">
            <v>80000000</v>
          </cell>
          <cell r="G59">
            <v>0</v>
          </cell>
          <cell r="H59">
            <v>80000000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42120202010C</v>
          </cell>
          <cell r="B60" t="str">
            <v>Viáticos De Los Funcionarios En Comisión
Cxp</v>
          </cell>
          <cell r="C60">
            <v>0</v>
          </cell>
          <cell r="D60">
            <v>0</v>
          </cell>
          <cell r="E60">
            <v>8171182</v>
          </cell>
          <cell r="F60">
            <v>8171182</v>
          </cell>
          <cell r="G60">
            <v>0</v>
          </cell>
          <cell r="H60">
            <v>8171182</v>
          </cell>
          <cell r="I60">
            <v>0</v>
          </cell>
          <cell r="J60">
            <v>8171182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4213</v>
          </cell>
          <cell r="B61" t="str">
            <v>TRANSFERENCIAS CORRIENTES</v>
          </cell>
          <cell r="C61">
            <v>1793572000</v>
          </cell>
          <cell r="D61">
            <v>0</v>
          </cell>
          <cell r="E61">
            <v>-600000000</v>
          </cell>
          <cell r="F61">
            <v>1193572000</v>
          </cell>
          <cell r="G61">
            <v>0</v>
          </cell>
          <cell r="H61">
            <v>1193572000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421313</v>
          </cell>
          <cell r="B62" t="str">
            <v>SENTENCIAS Y CONCILIACIONES</v>
          </cell>
          <cell r="C62">
            <v>1793572000</v>
          </cell>
          <cell r="D62">
            <v>0</v>
          </cell>
          <cell r="E62">
            <v>-600000000</v>
          </cell>
          <cell r="F62">
            <v>1193572000</v>
          </cell>
          <cell r="G62">
            <v>0</v>
          </cell>
          <cell r="H62">
            <v>1193572000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42131301</v>
          </cell>
          <cell r="B63" t="str">
            <v>FALLOS NACIONALES</v>
          </cell>
          <cell r="C63">
            <v>1793572000</v>
          </cell>
          <cell r="D63">
            <v>0</v>
          </cell>
          <cell r="E63">
            <v>-600000000</v>
          </cell>
          <cell r="F63">
            <v>1193572000</v>
          </cell>
          <cell r="G63">
            <v>0</v>
          </cell>
          <cell r="H63">
            <v>1193572000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42131301001</v>
          </cell>
          <cell r="B64" t="str">
            <v>SENTENCIAS</v>
          </cell>
          <cell r="C64">
            <v>1793572000</v>
          </cell>
          <cell r="D64">
            <v>0</v>
          </cell>
          <cell r="E64">
            <v>-600000000</v>
          </cell>
          <cell r="F64">
            <v>1193572000</v>
          </cell>
          <cell r="G64">
            <v>0</v>
          </cell>
          <cell r="H64">
            <v>1193572000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4218</v>
          </cell>
          <cell r="B65" t="str">
            <v>GASTOS POR TRIBUTOS, MULTAS, SANCIONES E INTERES
ES</v>
          </cell>
          <cell r="C65">
            <v>1831636000</v>
          </cell>
          <cell r="D65">
            <v>0</v>
          </cell>
          <cell r="E65">
            <v>600000000</v>
          </cell>
          <cell r="F65">
            <v>2431636000</v>
          </cell>
          <cell r="G65">
            <v>0</v>
          </cell>
          <cell r="H65">
            <v>2431636000</v>
          </cell>
          <cell r="I65">
            <v>22009000</v>
          </cell>
          <cell r="J65">
            <v>1375717000</v>
          </cell>
          <cell r="K65">
            <v>0.56575778611601413</v>
          </cell>
          <cell r="L65">
            <v>22009000</v>
          </cell>
          <cell r="M65">
            <v>1375717000</v>
          </cell>
          <cell r="N65">
            <v>0.56575778611601413</v>
          </cell>
        </row>
        <row r="66">
          <cell r="A66">
            <v>421801</v>
          </cell>
          <cell r="B66" t="str">
            <v>IMPUESTOS</v>
          </cell>
          <cell r="C66">
            <v>1831636000</v>
          </cell>
          <cell r="D66">
            <v>0</v>
          </cell>
          <cell r="E66">
            <v>600000000</v>
          </cell>
          <cell r="F66">
            <v>2431636000</v>
          </cell>
          <cell r="G66">
            <v>0</v>
          </cell>
          <cell r="H66">
            <v>2431636000</v>
          </cell>
          <cell r="I66">
            <v>22009000</v>
          </cell>
          <cell r="J66">
            <v>1375717000</v>
          </cell>
          <cell r="K66">
            <v>0.56575778611601413</v>
          </cell>
          <cell r="L66">
            <v>22009000</v>
          </cell>
          <cell r="M66">
            <v>1375717000</v>
          </cell>
          <cell r="N66">
            <v>0.56575778611601413</v>
          </cell>
        </row>
        <row r="67">
          <cell r="A67">
            <v>42180101</v>
          </cell>
          <cell r="B67" t="str">
            <v>IMPUESTO SOBRE LA RENTA Y COMPLEMENTARIOS</v>
          </cell>
          <cell r="C67">
            <v>1555120000</v>
          </cell>
          <cell r="D67">
            <v>0</v>
          </cell>
          <cell r="E67">
            <v>0</v>
          </cell>
          <cell r="F67">
            <v>1555120000</v>
          </cell>
          <cell r="G67">
            <v>0</v>
          </cell>
          <cell r="H67">
            <v>1555120000</v>
          </cell>
          <cell r="I67">
            <v>22009000</v>
          </cell>
          <cell r="J67">
            <v>709132000</v>
          </cell>
          <cell r="K67">
            <v>0.45599825093883428</v>
          </cell>
          <cell r="L67">
            <v>22009000</v>
          </cell>
          <cell r="M67">
            <v>709132000</v>
          </cell>
          <cell r="N67">
            <v>0.45599825093883428</v>
          </cell>
        </row>
        <row r="68">
          <cell r="A68">
            <v>42180102</v>
          </cell>
          <cell r="B68" t="str">
            <v>IMPUESTO SOBRE LA RENTA PARA LA EQUIDAD CREE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42180151</v>
          </cell>
          <cell r="B69" t="str">
            <v>IMPUESTO SOBRE VEHÍCULOS AUTOMOTORES</v>
          </cell>
          <cell r="C69">
            <v>4504000</v>
          </cell>
          <cell r="D69">
            <v>0</v>
          </cell>
          <cell r="E69">
            <v>0</v>
          </cell>
          <cell r="F69">
            <v>4504000</v>
          </cell>
          <cell r="G69">
            <v>0</v>
          </cell>
          <cell r="H69">
            <v>4504000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42180152</v>
          </cell>
          <cell r="B70" t="str">
            <v>IMPUESTO PREDIAL UNIFICADO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42180154</v>
          </cell>
          <cell r="B71" t="str">
            <v>IMPUESTO DE INDUSTRIA Y COMERCIO</v>
          </cell>
          <cell r="C71">
            <v>272012000</v>
          </cell>
          <cell r="D71">
            <v>0</v>
          </cell>
          <cell r="E71">
            <v>600000000</v>
          </cell>
          <cell r="F71">
            <v>872012000</v>
          </cell>
          <cell r="G71">
            <v>0</v>
          </cell>
          <cell r="H71">
            <v>872012000</v>
          </cell>
          <cell r="I71">
            <v>0</v>
          </cell>
          <cell r="J71">
            <v>666585000</v>
          </cell>
          <cell r="K71">
            <v>0.76442181988321256</v>
          </cell>
          <cell r="L71">
            <v>0</v>
          </cell>
          <cell r="M71">
            <v>666585000</v>
          </cell>
          <cell r="N71">
            <v>0.76442181988321256</v>
          </cell>
        </row>
        <row r="72">
          <cell r="A72">
            <v>423</v>
          </cell>
          <cell r="B72" t="str">
            <v>INVERSIÓN</v>
          </cell>
          <cell r="C72">
            <v>168991297000</v>
          </cell>
          <cell r="D72">
            <v>0</v>
          </cell>
          <cell r="E72">
            <v>0</v>
          </cell>
          <cell r="F72">
            <v>168991297000</v>
          </cell>
          <cell r="G72">
            <v>0</v>
          </cell>
          <cell r="H72">
            <v>168991297000</v>
          </cell>
          <cell r="I72">
            <v>237972698</v>
          </cell>
          <cell r="J72">
            <v>146723597431</v>
          </cell>
          <cell r="K72">
            <v>0.86823167841004267</v>
          </cell>
          <cell r="L72">
            <v>754247913</v>
          </cell>
          <cell r="M72">
            <v>3562822174</v>
          </cell>
          <cell r="N72">
            <v>2.1082873717455403E-2</v>
          </cell>
        </row>
        <row r="73">
          <cell r="A73">
            <v>42301</v>
          </cell>
          <cell r="B73" t="str">
            <v>DIRECTA</v>
          </cell>
          <cell r="C73">
            <v>168991297000</v>
          </cell>
          <cell r="D73">
            <v>0</v>
          </cell>
          <cell r="E73">
            <v>0</v>
          </cell>
          <cell r="F73">
            <v>168991297000</v>
          </cell>
          <cell r="G73">
            <v>0</v>
          </cell>
          <cell r="H73">
            <v>168991297000</v>
          </cell>
          <cell r="I73">
            <v>237972698</v>
          </cell>
          <cell r="J73">
            <v>146723597431</v>
          </cell>
          <cell r="K73">
            <v>0.86823167841004267</v>
          </cell>
          <cell r="L73">
            <v>754247913</v>
          </cell>
          <cell r="M73">
            <v>3562822174</v>
          </cell>
          <cell r="N73">
            <v>2.1082873717455403E-2</v>
          </cell>
        </row>
        <row r="74">
          <cell r="A74">
            <v>4230116</v>
          </cell>
          <cell r="B74" t="str">
            <v>UN NUEVO CONTRATO SOCIAL Y AMBIENTAL PARA LA BO
GOTÁ DEL SIGLO XXI</v>
          </cell>
          <cell r="C74">
            <v>168991297000</v>
          </cell>
          <cell r="D74">
            <v>0</v>
          </cell>
          <cell r="E74">
            <v>0</v>
          </cell>
          <cell r="F74">
            <v>168991297000</v>
          </cell>
          <cell r="G74">
            <v>0</v>
          </cell>
          <cell r="H74">
            <v>168991297000</v>
          </cell>
          <cell r="I74">
            <v>237972698</v>
          </cell>
          <cell r="J74">
            <v>146723597431</v>
          </cell>
          <cell r="K74">
            <v>0.86823167841004267</v>
          </cell>
          <cell r="L74">
            <v>754247913</v>
          </cell>
          <cell r="M74">
            <v>3562822174</v>
          </cell>
          <cell r="N74">
            <v>2.1082873717455403E-2</v>
          </cell>
        </row>
        <row r="75">
          <cell r="A75">
            <v>423011602</v>
          </cell>
          <cell r="B75" t="str">
            <v>CAMBIAR NUESTROS HÁBITOS DE VIDA PARA REVERDEC
ER A BOGOTÁ Y ADAPTARNOS Y MITIGAR LA CRISIS CLIM
ÁTICA</v>
          </cell>
          <cell r="C75">
            <v>162416227000</v>
          </cell>
          <cell r="D75">
            <v>0</v>
          </cell>
          <cell r="E75">
            <v>2715857168</v>
          </cell>
          <cell r="F75">
            <v>165132084168</v>
          </cell>
          <cell r="G75">
            <v>0</v>
          </cell>
          <cell r="H75">
            <v>165132084168</v>
          </cell>
          <cell r="I75">
            <v>19329698</v>
          </cell>
          <cell r="J75">
            <v>145477289083</v>
          </cell>
          <cell r="K75">
            <v>0.88097531025525089</v>
          </cell>
          <cell r="L75">
            <v>745247913</v>
          </cell>
          <cell r="M75">
            <v>3479940803</v>
          </cell>
          <cell r="N75">
            <v>2.1073680626834589E-2</v>
          </cell>
        </row>
        <row r="76">
          <cell r="A76">
            <v>42301160231</v>
          </cell>
          <cell r="B76" t="str">
            <v>PROTECCIÓN Y VALORACIÓN DEL
PATRIMONIO TANGIBLE E
INTANGIBLE EN BOGOTÁ Y LA
REGIÓN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4230116023107510</v>
          </cell>
          <cell r="B77" t="str">
            <v>Contribución A La Recuperación Del
Complejo Hospitalario San Juan De Dios -
Chsjd Bogotá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42301160232</v>
          </cell>
          <cell r="B78" t="str">
            <v>REVITALIZACIÓN URBANA PARA LA COMPETITIVIDAD</v>
          </cell>
          <cell r="C78">
            <v>162416227000</v>
          </cell>
          <cell r="D78">
            <v>0</v>
          </cell>
          <cell r="E78">
            <v>2715857168</v>
          </cell>
          <cell r="F78">
            <v>165132084168</v>
          </cell>
          <cell r="G78">
            <v>0</v>
          </cell>
          <cell r="H78">
            <v>165132084168</v>
          </cell>
          <cell r="I78">
            <v>19329698</v>
          </cell>
          <cell r="J78">
            <v>145477289083</v>
          </cell>
          <cell r="K78">
            <v>0.88097531025525089</v>
          </cell>
          <cell r="L78">
            <v>745247913</v>
          </cell>
          <cell r="M78">
            <v>3479940803</v>
          </cell>
          <cell r="N78">
            <v>2.1073680626834589E-2</v>
          </cell>
        </row>
        <row r="79">
          <cell r="A79">
            <v>4230116023200000</v>
          </cell>
          <cell r="B79" t="str">
            <v>07507 - DESARROLLO DE PROYECTOS Y GESTIÓN INMOBIL
IARIA BOGOTÁ</v>
          </cell>
          <cell r="C79">
            <v>138582279000</v>
          </cell>
          <cell r="D79">
            <v>0</v>
          </cell>
          <cell r="E79">
            <v>18289752867</v>
          </cell>
          <cell r="F79">
            <v>156872031867</v>
          </cell>
          <cell r="G79">
            <v>0</v>
          </cell>
          <cell r="H79">
            <v>156872031867</v>
          </cell>
          <cell r="I79">
            <v>19329698</v>
          </cell>
          <cell r="J79">
            <v>142994703270</v>
          </cell>
          <cell r="K79">
            <v>0.91153726746673658</v>
          </cell>
          <cell r="L79">
            <v>110450003</v>
          </cell>
          <cell r="M79">
            <v>2270454505</v>
          </cell>
          <cell r="N79">
            <v>1.4473290604949566E-2</v>
          </cell>
        </row>
        <row r="80">
          <cell r="A80" t="str">
            <v>423011602327507.</v>
          </cell>
          <cell r="B80" t="str">
            <v>DESARROLLO DE PROYECTOS Y GESTIÓN INMOBILIARIA B
OGOTÁ - VIGENCIA</v>
          </cell>
          <cell r="C80">
            <v>128086297000</v>
          </cell>
          <cell r="D80">
            <v>0</v>
          </cell>
          <cell r="E80">
            <v>-5000000000</v>
          </cell>
          <cell r="F80">
            <v>123086297000</v>
          </cell>
          <cell r="G80">
            <v>0</v>
          </cell>
          <cell r="H80">
            <v>123086297000</v>
          </cell>
          <cell r="I80">
            <v>19329698</v>
          </cell>
          <cell r="J80">
            <v>115308348023</v>
          </cell>
          <cell r="K80">
            <v>0.93680897738762914</v>
          </cell>
          <cell r="L80">
            <v>22229553</v>
          </cell>
          <cell r="M80">
            <v>1954846022</v>
          </cell>
          <cell r="N80">
            <v>1.5881914312524975E-2</v>
          </cell>
        </row>
        <row r="81">
          <cell r="A81" t="str">
            <v>423011602327507C</v>
          </cell>
          <cell r="B81" t="str">
            <v>DESARROLLO DE PROYECTOS Y GESTIÓN INMOBILIARIA B
OGOTÁ - CXP</v>
          </cell>
          <cell r="C81">
            <v>10495982000</v>
          </cell>
          <cell r="D81">
            <v>0</v>
          </cell>
          <cell r="E81">
            <v>-10495980415</v>
          </cell>
          <cell r="F81">
            <v>1585</v>
          </cell>
          <cell r="G81">
            <v>0</v>
          </cell>
          <cell r="H81">
            <v>1585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423011602327507X</v>
          </cell>
          <cell r="B82" t="str">
            <v>DESARROLLO DE PROYECTOS Y GESTIÓN INMOBILIARIA B
OGOTÁ - CXP</v>
          </cell>
          <cell r="C82">
            <v>0</v>
          </cell>
          <cell r="D82">
            <v>0</v>
          </cell>
          <cell r="E82">
            <v>33785733282</v>
          </cell>
          <cell r="F82">
            <v>33785733282</v>
          </cell>
          <cell r="G82">
            <v>0</v>
          </cell>
          <cell r="H82">
            <v>33785733282</v>
          </cell>
          <cell r="I82">
            <v>0</v>
          </cell>
          <cell r="J82">
            <v>27686355247</v>
          </cell>
          <cell r="K82">
            <v>0.81946882774186935</v>
          </cell>
          <cell r="L82">
            <v>88220450</v>
          </cell>
          <cell r="M82">
            <v>315608483</v>
          </cell>
          <cell r="N82">
            <v>9.3414720457805338E-3</v>
          </cell>
        </row>
        <row r="83">
          <cell r="A83">
            <v>423011602320000</v>
          </cell>
          <cell r="B83" t="str">
            <v>07508 - FORMULACIÓN, GESTIÓN Y ESTRUCTURACIÓN DE PROYECTOS DE DESARROLLO, REVITALIZACIÓN O RENOVACIÓN URBANA BOGOTÁ</v>
          </cell>
          <cell r="C83">
            <v>1687514000</v>
          </cell>
          <cell r="D83">
            <v>0</v>
          </cell>
          <cell r="E83">
            <v>-363125345</v>
          </cell>
          <cell r="F83">
            <v>1324388655</v>
          </cell>
          <cell r="G83">
            <v>0</v>
          </cell>
          <cell r="H83">
            <v>1324388655</v>
          </cell>
          <cell r="I83">
            <v>0</v>
          </cell>
          <cell r="J83">
            <v>1276388655</v>
          </cell>
          <cell r="K83">
            <v>0.96375686259559512</v>
          </cell>
          <cell r="L83">
            <v>619206734</v>
          </cell>
          <cell r="M83">
            <v>797711520</v>
          </cell>
          <cell r="N83">
            <v>0.60232433809243102</v>
          </cell>
        </row>
        <row r="84">
          <cell r="A84" t="str">
            <v>423011602327508.</v>
          </cell>
          <cell r="B84" t="str">
            <v>FORMULACIÓN, GESTIÓN Y ESTRUCTURACIÓN DE PROY
ECTOS DE DESARROLLO, REVIT. URBANA BOGOTA -VIGE
NCIA</v>
          </cell>
          <cell r="C84">
            <v>48000000</v>
          </cell>
          <cell r="D84">
            <v>0</v>
          </cell>
          <cell r="E84">
            <v>0</v>
          </cell>
          <cell r="F84">
            <v>48000000</v>
          </cell>
          <cell r="G84">
            <v>0</v>
          </cell>
          <cell r="H84">
            <v>48000000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423011602327508C</v>
          </cell>
          <cell r="B85" t="str">
            <v>FORMULACIÓN, GESTIÓN Y ESTRUCTURACIÓN DE PROY
ECTOS DE DESARROLLO, REVIT. URBANA BOGOTA - CXP</v>
          </cell>
          <cell r="C85">
            <v>1639514000</v>
          </cell>
          <cell r="D85">
            <v>0</v>
          </cell>
          <cell r="E85">
            <v>-1639514000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423011602327508X</v>
          </cell>
          <cell r="B86" t="str">
            <v>FORMULACIÓN, GESTIÓN Y ESTRUCTURACIÓN DE PROY
ECTOS DE DESARROLLO, REVITALIZACIÓN O RENOVACIÓ
N URBANA</v>
          </cell>
          <cell r="C86">
            <v>0</v>
          </cell>
          <cell r="D86">
            <v>0</v>
          </cell>
          <cell r="E86">
            <v>1276388655</v>
          </cell>
          <cell r="F86">
            <v>1276388655</v>
          </cell>
          <cell r="G86">
            <v>0</v>
          </cell>
          <cell r="H86">
            <v>1276388655</v>
          </cell>
          <cell r="I86">
            <v>0</v>
          </cell>
          <cell r="J86">
            <v>1276388655</v>
          </cell>
          <cell r="K86">
            <v>1</v>
          </cell>
          <cell r="L86">
            <v>619206734</v>
          </cell>
          <cell r="M86">
            <v>797711520</v>
          </cell>
          <cell r="N86">
            <v>0.62497540766687554</v>
          </cell>
        </row>
        <row r="87">
          <cell r="A87">
            <v>42301160232000</v>
          </cell>
          <cell r="B87" t="str">
            <v>0007509 - ADQUISICIÓN Y GESTIÓN DE SUELO BOGOTÁ</v>
          </cell>
          <cell r="C87">
            <v>22146434000</v>
          </cell>
          <cell r="D87">
            <v>0</v>
          </cell>
          <cell r="E87">
            <v>-15210770354</v>
          </cell>
          <cell r="F87">
            <v>6935663646</v>
          </cell>
          <cell r="G87">
            <v>0</v>
          </cell>
          <cell r="H87">
            <v>6935663646</v>
          </cell>
          <cell r="I87">
            <v>0</v>
          </cell>
          <cell r="J87">
            <v>1206197158</v>
          </cell>
          <cell r="K87">
            <v>0.17391229153617466</v>
          </cell>
          <cell r="L87">
            <v>15591176</v>
          </cell>
          <cell r="M87">
            <v>411774778</v>
          </cell>
          <cell r="N87">
            <v>5.937063834366918E-2</v>
          </cell>
        </row>
        <row r="88">
          <cell r="A88" t="str">
            <v>423011602327509.</v>
          </cell>
          <cell r="B88" t="str">
            <v>ADQUISICIÓN Y GESTIÓN DE SUELO BOGOTÁ - VIGENCIA</v>
          </cell>
          <cell r="C88">
            <v>20705000000</v>
          </cell>
          <cell r="D88">
            <v>0</v>
          </cell>
          <cell r="E88">
            <v>-15000000000</v>
          </cell>
          <cell r="F88">
            <v>5705000000</v>
          </cell>
          <cell r="G88">
            <v>0</v>
          </cell>
          <cell r="H88">
            <v>5705000000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 t="str">
            <v>423011602327509C</v>
          </cell>
          <cell r="B89" t="str">
            <v>ADQUISICIÓN Y GESTIÓN DE SUELO BOGOTÁ - CXP</v>
          </cell>
          <cell r="C89">
            <v>1441434000</v>
          </cell>
          <cell r="D89">
            <v>0</v>
          </cell>
          <cell r="E89">
            <v>-1441434000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423011602327509X</v>
          </cell>
          <cell r="B90" t="str">
            <v>ADQUISICIÓN Y GESTIÓN DE SUELO BOGOTÁ - CXP</v>
          </cell>
          <cell r="C90">
            <v>0</v>
          </cell>
          <cell r="D90">
            <v>0</v>
          </cell>
          <cell r="E90">
            <v>1230663646</v>
          </cell>
          <cell r="F90">
            <v>1230663646</v>
          </cell>
          <cell r="G90">
            <v>0</v>
          </cell>
          <cell r="H90">
            <v>1230663646</v>
          </cell>
          <cell r="I90">
            <v>0</v>
          </cell>
          <cell r="J90">
            <v>1206197158</v>
          </cell>
          <cell r="K90">
            <v>0.98011927297964563</v>
          </cell>
          <cell r="L90">
            <v>15591176</v>
          </cell>
          <cell r="M90">
            <v>411774778</v>
          </cell>
          <cell r="N90">
            <v>0.33459571129640731</v>
          </cell>
        </row>
        <row r="91">
          <cell r="A91">
            <v>423011605</v>
          </cell>
          <cell r="B91" t="str">
            <v>CONSTRUIR BOGOTÁ REGIÓN CON GOBIERNO ABIERTO, 
TRANSPARENTE Y CIUDADANÍA CONSCIENTE</v>
          </cell>
          <cell r="C91">
            <v>6575070000</v>
          </cell>
          <cell r="D91">
            <v>0</v>
          </cell>
          <cell r="E91">
            <v>-2715857168</v>
          </cell>
          <cell r="F91">
            <v>3859212832</v>
          </cell>
          <cell r="G91">
            <v>0</v>
          </cell>
          <cell r="H91">
            <v>3859212832</v>
          </cell>
          <cell r="I91">
            <v>218643000</v>
          </cell>
          <cell r="J91">
            <v>1246308348</v>
          </cell>
          <cell r="K91">
            <v>0.32294366811433739</v>
          </cell>
          <cell r="L91">
            <v>9000000</v>
          </cell>
          <cell r="M91">
            <v>82881371</v>
          </cell>
          <cell r="N91">
            <v>2.1476237411101145E-2</v>
          </cell>
        </row>
        <row r="92">
          <cell r="A92">
            <v>42301160556</v>
          </cell>
          <cell r="B92" t="str">
            <v>GESTIÓN PÚBLICA EFECTIVA</v>
          </cell>
          <cell r="C92">
            <v>6575070000</v>
          </cell>
          <cell r="D92">
            <v>0</v>
          </cell>
          <cell r="E92">
            <v>-2715857168</v>
          </cell>
          <cell r="F92">
            <v>3859212832</v>
          </cell>
          <cell r="G92">
            <v>0</v>
          </cell>
          <cell r="H92">
            <v>3859212832</v>
          </cell>
          <cell r="I92">
            <v>218643000</v>
          </cell>
          <cell r="J92">
            <v>1246308348</v>
          </cell>
          <cell r="K92">
            <v>0.32294366811433739</v>
          </cell>
          <cell r="L92">
            <v>9000000</v>
          </cell>
          <cell r="M92">
            <v>82881371</v>
          </cell>
          <cell r="N92">
            <v>2.1476237411101145E-2</v>
          </cell>
        </row>
        <row r="93">
          <cell r="A93">
            <v>4230116055600000</v>
          </cell>
          <cell r="B93" t="str">
            <v>07506 - FORTALECIMIENTO INSTITUCIONAL ERU BOGOTÁ</v>
          </cell>
          <cell r="C93">
            <v>6575070000</v>
          </cell>
          <cell r="D93">
            <v>0</v>
          </cell>
          <cell r="E93">
            <v>-2715857168</v>
          </cell>
          <cell r="F93">
            <v>3859212832</v>
          </cell>
          <cell r="G93">
            <v>0</v>
          </cell>
          <cell r="H93">
            <v>3859212832</v>
          </cell>
          <cell r="I93">
            <v>218643000</v>
          </cell>
          <cell r="J93">
            <v>1246308348</v>
          </cell>
          <cell r="K93">
            <v>0.32294366811433739</v>
          </cell>
          <cell r="L93">
            <v>9000000</v>
          </cell>
          <cell r="M93">
            <v>82881371</v>
          </cell>
          <cell r="N93">
            <v>2.1476237411101145E-2</v>
          </cell>
        </row>
        <row r="94">
          <cell r="A94" t="str">
            <v>423011605567506.</v>
          </cell>
          <cell r="B94" t="str">
            <v>FORTALECIMIENTO INSTITUCIONAL ERU BOGOTÁ -VIGEN
CIA</v>
          </cell>
          <cell r="C94">
            <v>5152000000</v>
          </cell>
          <cell r="D94">
            <v>0</v>
          </cell>
          <cell r="E94">
            <v>-2715857168</v>
          </cell>
          <cell r="F94">
            <v>2436142832</v>
          </cell>
          <cell r="G94">
            <v>0</v>
          </cell>
          <cell r="H94">
            <v>2436142832</v>
          </cell>
          <cell r="I94">
            <v>218643000</v>
          </cell>
          <cell r="J94">
            <v>253576334</v>
          </cell>
          <cell r="K94">
            <v>0.1040892720529943</v>
          </cell>
          <cell r="L94">
            <v>0</v>
          </cell>
          <cell r="M94">
            <v>2933333</v>
          </cell>
          <cell r="N94">
            <v>1.2040890876631491E-3</v>
          </cell>
        </row>
        <row r="95">
          <cell r="A95" t="str">
            <v>423011605567506C</v>
          </cell>
          <cell r="B95" t="str">
            <v>FORTALECIMIENTO INSTITUCIONAL ERU BOGOTÁ - CXP</v>
          </cell>
          <cell r="C95">
            <v>1423070000</v>
          </cell>
          <cell r="D95">
            <v>0</v>
          </cell>
          <cell r="E95">
            <v>-992732014</v>
          </cell>
          <cell r="F95">
            <v>430337986</v>
          </cell>
          <cell r="G95">
            <v>0</v>
          </cell>
          <cell r="H95">
            <v>430337986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423011605567506X</v>
          </cell>
          <cell r="B96" t="str">
            <v>FORTALECIMIENTO INSTITUCIONAL ERU BOGOTÁ - CXP</v>
          </cell>
          <cell r="C96">
            <v>0</v>
          </cell>
          <cell r="D96">
            <v>0</v>
          </cell>
          <cell r="E96">
            <v>992732014</v>
          </cell>
          <cell r="F96">
            <v>992732014</v>
          </cell>
          <cell r="G96">
            <v>0</v>
          </cell>
          <cell r="H96">
            <v>992732014</v>
          </cell>
          <cell r="I96">
            <v>0</v>
          </cell>
          <cell r="J96">
            <v>992732014</v>
          </cell>
          <cell r="K96">
            <v>1</v>
          </cell>
          <cell r="L96">
            <v>9000000</v>
          </cell>
          <cell r="M96">
            <v>79948038</v>
          </cell>
          <cell r="N96">
            <v>8.0533353284202636E-2</v>
          </cell>
        </row>
        <row r="97">
          <cell r="A97">
            <v>42303</v>
          </cell>
          <cell r="B97" t="str">
            <v>CUENTAS POR PAGAR INVERSIÓN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424</v>
          </cell>
          <cell r="B98" t="str">
            <v>GASTOS DE OPERACIÓN COMERCIAL</v>
          </cell>
          <cell r="C98">
            <v>165185938000</v>
          </cell>
          <cell r="D98">
            <v>0</v>
          </cell>
          <cell r="E98">
            <v>0</v>
          </cell>
          <cell r="F98">
            <v>165185938000</v>
          </cell>
          <cell r="G98">
            <v>0</v>
          </cell>
          <cell r="H98">
            <v>165185938000</v>
          </cell>
          <cell r="I98">
            <v>2720302300</v>
          </cell>
          <cell r="J98">
            <v>47690884858</v>
          </cell>
          <cell r="K98">
            <v>0.28871031902243399</v>
          </cell>
          <cell r="L98">
            <v>3283392609</v>
          </cell>
          <cell r="M98">
            <v>10598152430</v>
          </cell>
          <cell r="N98">
            <v>6.4158926348803366E-2</v>
          </cell>
        </row>
        <row r="99">
          <cell r="A99">
            <v>4241</v>
          </cell>
          <cell r="B99" t="str">
            <v>GASTOS DE PERSONAL</v>
          </cell>
          <cell r="C99">
            <v>11117568000</v>
          </cell>
          <cell r="D99">
            <v>0</v>
          </cell>
          <cell r="E99">
            <v>0</v>
          </cell>
          <cell r="F99">
            <v>11117568000</v>
          </cell>
          <cell r="G99">
            <v>0</v>
          </cell>
          <cell r="H99">
            <v>11117568000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424101</v>
          </cell>
          <cell r="B100" t="str">
            <v>PLANTA DE PERSONAL PERMANENTE</v>
          </cell>
          <cell r="C100">
            <v>11117568000</v>
          </cell>
          <cell r="D100">
            <v>0</v>
          </cell>
          <cell r="E100">
            <v>0</v>
          </cell>
          <cell r="F100">
            <v>11117568000</v>
          </cell>
          <cell r="G100">
            <v>0</v>
          </cell>
          <cell r="H100">
            <v>11117568000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42410101</v>
          </cell>
          <cell r="B101" t="str">
            <v>FACTORES CONSTITUTIVOS DE
SALARIO</v>
          </cell>
          <cell r="C101">
            <v>8312267000</v>
          </cell>
          <cell r="D101">
            <v>0</v>
          </cell>
          <cell r="E101">
            <v>0</v>
          </cell>
          <cell r="F101">
            <v>8312267000</v>
          </cell>
          <cell r="G101">
            <v>0</v>
          </cell>
          <cell r="H101">
            <v>8312267000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42410101001</v>
          </cell>
          <cell r="B102" t="str">
            <v>FACTORES SALARIALES COMUNES</v>
          </cell>
          <cell r="C102">
            <v>6777643000</v>
          </cell>
          <cell r="D102">
            <v>0</v>
          </cell>
          <cell r="E102">
            <v>0</v>
          </cell>
          <cell r="F102">
            <v>6777643000</v>
          </cell>
          <cell r="G102">
            <v>0</v>
          </cell>
          <cell r="H102">
            <v>6777643000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4241010100101</v>
          </cell>
          <cell r="B103" t="str">
            <v>Sueldo Basico</v>
          </cell>
          <cell r="C103">
            <v>5593977000</v>
          </cell>
          <cell r="D103">
            <v>0</v>
          </cell>
          <cell r="E103">
            <v>0</v>
          </cell>
          <cell r="F103">
            <v>5593977000</v>
          </cell>
          <cell r="G103">
            <v>0</v>
          </cell>
          <cell r="H103">
            <v>5593977000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 t="str">
            <v>4241010100102</v>
          </cell>
          <cell r="B104" t="str">
            <v>Horas Extras, Dominicales, Festivos Y
Recargos</v>
          </cell>
          <cell r="C104">
            <v>42407000</v>
          </cell>
          <cell r="D104">
            <v>0</v>
          </cell>
          <cell r="E104">
            <v>0</v>
          </cell>
          <cell r="F104">
            <v>42407000</v>
          </cell>
          <cell r="G104">
            <v>0</v>
          </cell>
          <cell r="H104">
            <v>42407000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4241010100103</v>
          </cell>
          <cell r="B105" t="str">
            <v>Gastos De Representación</v>
          </cell>
          <cell r="C105">
            <v>399625000</v>
          </cell>
          <cell r="D105">
            <v>0</v>
          </cell>
          <cell r="E105">
            <v>0</v>
          </cell>
          <cell r="F105">
            <v>399625000</v>
          </cell>
          <cell r="G105">
            <v>0</v>
          </cell>
          <cell r="H105">
            <v>399625000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4241010100106</v>
          </cell>
          <cell r="B106" t="str">
            <v>Prima De Servicio</v>
          </cell>
          <cell r="C106">
            <v>566821000</v>
          </cell>
          <cell r="D106">
            <v>0</v>
          </cell>
          <cell r="E106">
            <v>0</v>
          </cell>
          <cell r="F106">
            <v>566821000</v>
          </cell>
          <cell r="G106">
            <v>0</v>
          </cell>
          <cell r="H106">
            <v>566821000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4241010100107</v>
          </cell>
          <cell r="B107" t="str">
            <v>Bonificación Por Servicios Prestados</v>
          </cell>
          <cell r="C107">
            <v>174813000</v>
          </cell>
          <cell r="D107">
            <v>0</v>
          </cell>
          <cell r="E107">
            <v>0</v>
          </cell>
          <cell r="F107">
            <v>174813000</v>
          </cell>
          <cell r="G107">
            <v>0</v>
          </cell>
          <cell r="H107">
            <v>174813000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4241010100108</v>
          </cell>
          <cell r="B108" t="str">
            <v>PRESTACIONES SOCIALES</v>
          </cell>
          <cell r="C108">
            <v>1534624000</v>
          </cell>
          <cell r="D108">
            <v>0</v>
          </cell>
          <cell r="E108">
            <v>0</v>
          </cell>
          <cell r="F108">
            <v>1534624000</v>
          </cell>
          <cell r="G108">
            <v>0</v>
          </cell>
          <cell r="H108">
            <v>1534624000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424101010010801</v>
          </cell>
          <cell r="B109" t="str">
            <v>Prima De Navidad</v>
          </cell>
          <cell r="C109">
            <v>733645000</v>
          </cell>
          <cell r="D109">
            <v>0</v>
          </cell>
          <cell r="E109">
            <v>0</v>
          </cell>
          <cell r="F109">
            <v>733645000</v>
          </cell>
          <cell r="G109">
            <v>0</v>
          </cell>
          <cell r="H109">
            <v>733645000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424101010010802</v>
          </cell>
          <cell r="B110" t="str">
            <v>Prima De Vacaciones</v>
          </cell>
          <cell r="C110">
            <v>301448000</v>
          </cell>
          <cell r="D110">
            <v>0</v>
          </cell>
          <cell r="E110">
            <v>0</v>
          </cell>
          <cell r="F110">
            <v>301448000</v>
          </cell>
          <cell r="G110">
            <v>0</v>
          </cell>
          <cell r="H110">
            <v>301448000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4241010100109</v>
          </cell>
          <cell r="B111" t="str">
            <v>Prima Técnica Salarial</v>
          </cell>
          <cell r="C111">
            <v>499531000</v>
          </cell>
          <cell r="D111">
            <v>0</v>
          </cell>
          <cell r="E111">
            <v>0</v>
          </cell>
          <cell r="F111">
            <v>499531000</v>
          </cell>
          <cell r="G111">
            <v>0</v>
          </cell>
          <cell r="H111">
            <v>499531000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42410102</v>
          </cell>
          <cell r="B112" t="str">
            <v>CONTRIBUCIONES INHERENTES A LA
NÓMINA</v>
          </cell>
          <cell r="C112">
            <v>2556117000</v>
          </cell>
          <cell r="D112">
            <v>0</v>
          </cell>
          <cell r="E112">
            <v>0</v>
          </cell>
          <cell r="F112">
            <v>2556117000</v>
          </cell>
          <cell r="G112">
            <v>0</v>
          </cell>
          <cell r="H112">
            <v>2556117000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42410102001</v>
          </cell>
          <cell r="B113" t="str">
            <v>Aportes A La Seguridad Social En
Pensiones</v>
          </cell>
          <cell r="C113">
            <v>805242000</v>
          </cell>
          <cell r="D113">
            <v>0</v>
          </cell>
          <cell r="E113">
            <v>0</v>
          </cell>
          <cell r="F113">
            <v>805242000</v>
          </cell>
          <cell r="G113">
            <v>0</v>
          </cell>
          <cell r="H113">
            <v>805242000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42410102002</v>
          </cell>
          <cell r="B114" t="str">
            <v>Aportes A La Seguridad Social En Salud</v>
          </cell>
          <cell r="C114">
            <v>570380000</v>
          </cell>
          <cell r="D114">
            <v>0</v>
          </cell>
          <cell r="E114">
            <v>0</v>
          </cell>
          <cell r="F114">
            <v>570380000</v>
          </cell>
          <cell r="G114">
            <v>0</v>
          </cell>
          <cell r="H114">
            <v>570380000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42410102003</v>
          </cell>
          <cell r="B115" t="str">
            <v>Aportes De Cesantias</v>
          </cell>
          <cell r="C115">
            <v>331363000</v>
          </cell>
          <cell r="D115">
            <v>0</v>
          </cell>
          <cell r="E115">
            <v>0</v>
          </cell>
          <cell r="F115">
            <v>331363000</v>
          </cell>
          <cell r="G115">
            <v>0</v>
          </cell>
          <cell r="H115">
            <v>331363000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42410102004</v>
          </cell>
          <cell r="B116" t="str">
            <v>Aportes A Cajas De Compensación Familiar</v>
          </cell>
          <cell r="C116">
            <v>303145000</v>
          </cell>
          <cell r="D116">
            <v>0</v>
          </cell>
          <cell r="E116">
            <v>0</v>
          </cell>
          <cell r="F116">
            <v>303145000</v>
          </cell>
          <cell r="G116">
            <v>0</v>
          </cell>
          <cell r="H116">
            <v>303145000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42410102005</v>
          </cell>
          <cell r="B117" t="str">
            <v>Aportes Generales Al Sistema De Riesgos
Laborales</v>
          </cell>
          <cell r="C117">
            <v>163464000</v>
          </cell>
          <cell r="D117">
            <v>0</v>
          </cell>
          <cell r="E117">
            <v>0</v>
          </cell>
          <cell r="F117">
            <v>163464000</v>
          </cell>
          <cell r="G117">
            <v>0</v>
          </cell>
          <cell r="H117">
            <v>163464000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42410102006</v>
          </cell>
          <cell r="B118" t="str">
            <v>Aportes Al Icbf</v>
          </cell>
          <cell r="C118">
            <v>227359000</v>
          </cell>
          <cell r="D118">
            <v>0</v>
          </cell>
          <cell r="E118">
            <v>0</v>
          </cell>
          <cell r="F118">
            <v>227359000</v>
          </cell>
          <cell r="G118">
            <v>0</v>
          </cell>
          <cell r="H118">
            <v>227359000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42410102007</v>
          </cell>
          <cell r="B119" t="str">
            <v>Aportes Al Sena</v>
          </cell>
          <cell r="C119">
            <v>155164000</v>
          </cell>
          <cell r="D119">
            <v>0</v>
          </cell>
          <cell r="E119">
            <v>0</v>
          </cell>
          <cell r="F119">
            <v>155164000</v>
          </cell>
          <cell r="G119">
            <v>0</v>
          </cell>
          <cell r="H119">
            <v>155164000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42410103</v>
          </cell>
          <cell r="B120" t="str">
            <v>REMUNERACIONES NO
CONSTITUTIVAS DE FACTOR
SALARIAL</v>
          </cell>
          <cell r="C120">
            <v>249184000</v>
          </cell>
          <cell r="D120">
            <v>0</v>
          </cell>
          <cell r="E120">
            <v>0</v>
          </cell>
          <cell r="F120">
            <v>249184000</v>
          </cell>
          <cell r="G120">
            <v>0</v>
          </cell>
          <cell r="H120">
            <v>249184000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42410103001</v>
          </cell>
          <cell r="B121" t="str">
            <v>PRESTACIONES SOCIALES</v>
          </cell>
          <cell r="C121">
            <v>249184000</v>
          </cell>
          <cell r="D121">
            <v>0</v>
          </cell>
          <cell r="E121">
            <v>0</v>
          </cell>
          <cell r="F121">
            <v>249184000</v>
          </cell>
          <cell r="G121">
            <v>0</v>
          </cell>
          <cell r="H121">
            <v>249184000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4241010300102</v>
          </cell>
          <cell r="B122" t="str">
            <v>Indemnización Por Vacaciones</v>
          </cell>
          <cell r="C122">
            <v>218106000</v>
          </cell>
          <cell r="D122">
            <v>0</v>
          </cell>
          <cell r="E122">
            <v>0</v>
          </cell>
          <cell r="F122">
            <v>218106000</v>
          </cell>
          <cell r="G122">
            <v>0</v>
          </cell>
          <cell r="H122">
            <v>218106000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4241010300103</v>
          </cell>
          <cell r="B123" t="str">
            <v>Bonificación Especial De Recreación</v>
          </cell>
          <cell r="C123">
            <v>31078000</v>
          </cell>
          <cell r="D123">
            <v>0</v>
          </cell>
          <cell r="E123">
            <v>0</v>
          </cell>
          <cell r="F123">
            <v>31078000</v>
          </cell>
          <cell r="G123">
            <v>0</v>
          </cell>
          <cell r="H123">
            <v>31078000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4245</v>
          </cell>
          <cell r="B124" t="str">
            <v>GASTOS DE COMERCIALIZACIÓN Y PRODUCCIÓN</v>
          </cell>
          <cell r="C124">
            <v>154068370000</v>
          </cell>
          <cell r="D124">
            <v>0</v>
          </cell>
          <cell r="E124">
            <v>0</v>
          </cell>
          <cell r="F124">
            <v>154068370000</v>
          </cell>
          <cell r="G124">
            <v>0</v>
          </cell>
          <cell r="H124">
            <v>154068370000</v>
          </cell>
          <cell r="I124">
            <v>2720302300</v>
          </cell>
          <cell r="J124">
            <v>47690884858</v>
          </cell>
          <cell r="K124">
            <v>0.30954364518817196</v>
          </cell>
          <cell r="L124">
            <v>3283392609</v>
          </cell>
          <cell r="M124">
            <v>10598152430</v>
          </cell>
          <cell r="N124">
            <v>6.8788632150778253E-2</v>
          </cell>
        </row>
        <row r="125">
          <cell r="A125">
            <v>424501</v>
          </cell>
          <cell r="B125" t="str">
            <v>Materiales y suministros</v>
          </cell>
          <cell r="C125">
            <v>0</v>
          </cell>
          <cell r="D125">
            <v>0</v>
          </cell>
          <cell r="E125">
            <v>20335972</v>
          </cell>
          <cell r="F125">
            <v>20335972</v>
          </cell>
          <cell r="G125">
            <v>0</v>
          </cell>
          <cell r="H125">
            <v>20335972</v>
          </cell>
          <cell r="I125">
            <v>0</v>
          </cell>
          <cell r="J125">
            <v>20335972</v>
          </cell>
          <cell r="K125">
            <v>1</v>
          </cell>
          <cell r="L125">
            <v>1314950</v>
          </cell>
          <cell r="M125">
            <v>1314950</v>
          </cell>
          <cell r="N125">
            <v>6.4661281004910906E-2</v>
          </cell>
        </row>
        <row r="126">
          <cell r="A126">
            <v>42450103</v>
          </cell>
          <cell r="B126" t="str">
            <v>Otros bienes transportables (excepto productos metálicos, maquinaria y equipo)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42450103C</v>
          </cell>
          <cell r="B127" t="str">
            <v>Otros Bienes Transportables (Excepto
Productos Metálicos, Maquinaria Y Equipo)
Cxp</v>
          </cell>
          <cell r="C127">
            <v>0</v>
          </cell>
          <cell r="D127">
            <v>0</v>
          </cell>
          <cell r="E127">
            <v>20335972</v>
          </cell>
          <cell r="F127">
            <v>20335972</v>
          </cell>
          <cell r="G127">
            <v>0</v>
          </cell>
          <cell r="H127">
            <v>20335972</v>
          </cell>
          <cell r="I127">
            <v>0</v>
          </cell>
          <cell r="J127">
            <v>20335972</v>
          </cell>
          <cell r="K127">
            <v>1</v>
          </cell>
          <cell r="L127">
            <v>1314950</v>
          </cell>
          <cell r="M127">
            <v>1314950</v>
          </cell>
          <cell r="N127">
            <v>6.4661281004910906E-2</v>
          </cell>
        </row>
        <row r="128">
          <cell r="A128">
            <v>424502</v>
          </cell>
          <cell r="B128" t="str">
            <v>ADQUISICIÓN DE SERVICIOS</v>
          </cell>
          <cell r="C128">
            <v>154068370000</v>
          </cell>
          <cell r="D128">
            <v>0</v>
          </cell>
          <cell r="E128">
            <v>-20335972</v>
          </cell>
          <cell r="F128">
            <v>154048034028</v>
          </cell>
          <cell r="G128">
            <v>0</v>
          </cell>
          <cell r="H128">
            <v>154048034028</v>
          </cell>
          <cell r="I128">
            <v>2720302300</v>
          </cell>
          <cell r="J128">
            <v>47670548886</v>
          </cell>
          <cell r="K128">
            <v>0.30945249763677823</v>
          </cell>
          <cell r="L128">
            <v>3282077659</v>
          </cell>
          <cell r="M128">
            <v>10596837480</v>
          </cell>
          <cell r="N128">
            <v>6.8789177004841898E-2</v>
          </cell>
        </row>
        <row r="129">
          <cell r="A129">
            <v>42450205</v>
          </cell>
          <cell r="B129" t="str">
            <v>Servicios de la construcción</v>
          </cell>
          <cell r="C129">
            <v>379382000</v>
          </cell>
          <cell r="D129">
            <v>0</v>
          </cell>
          <cell r="E129">
            <v>0</v>
          </cell>
          <cell r="F129">
            <v>379382000</v>
          </cell>
          <cell r="G129">
            <v>0</v>
          </cell>
          <cell r="H129">
            <v>379382000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42450206</v>
          </cell>
          <cell r="B130" t="str">
            <v>Servicios de alojamiento; servicios de suministro de comidas y bebidas; servicios de transporte; y servicios de distribución de electricidad, gas y agua</v>
          </cell>
          <cell r="C130">
            <v>402110000</v>
          </cell>
          <cell r="D130">
            <v>0</v>
          </cell>
          <cell r="E130">
            <v>0</v>
          </cell>
          <cell r="F130">
            <v>402110000</v>
          </cell>
          <cell r="G130">
            <v>0</v>
          </cell>
          <cell r="H130">
            <v>402110000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42450206C</v>
          </cell>
          <cell r="B131" t="str">
            <v>Servicios De Alojamiento; Servicios De
Suministro De Comidas Y Bebidas; Serv.
De Transporte Cxp</v>
          </cell>
          <cell r="C131">
            <v>0</v>
          </cell>
          <cell r="D131">
            <v>0</v>
          </cell>
          <cell r="E131">
            <v>16462434</v>
          </cell>
          <cell r="F131">
            <v>16462434</v>
          </cell>
          <cell r="G131">
            <v>0</v>
          </cell>
          <cell r="H131">
            <v>16462434</v>
          </cell>
          <cell r="I131">
            <v>0</v>
          </cell>
          <cell r="J131">
            <v>16462434</v>
          </cell>
          <cell r="K131">
            <v>1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42450207</v>
          </cell>
          <cell r="B132" t="str">
            <v>Servicios financieros y servicios conexos, servicios inmobiliarios y servicios de leasing</v>
          </cell>
          <cell r="C132">
            <v>37010198000</v>
          </cell>
          <cell r="D132">
            <v>0</v>
          </cell>
          <cell r="E132">
            <v>0</v>
          </cell>
          <cell r="F132">
            <v>37010198000</v>
          </cell>
          <cell r="G132">
            <v>0</v>
          </cell>
          <cell r="H132">
            <v>37010198000</v>
          </cell>
          <cell r="I132">
            <v>21730</v>
          </cell>
          <cell r="J132">
            <v>183925540</v>
          </cell>
          <cell r="K132">
            <v>4.9695908138616277E-3</v>
          </cell>
          <cell r="L132">
            <v>183846290</v>
          </cell>
          <cell r="M132">
            <v>183925540</v>
          </cell>
          <cell r="N132">
            <v>4.9695908138616277E-3</v>
          </cell>
        </row>
        <row r="133">
          <cell r="A133">
            <v>42450208</v>
          </cell>
          <cell r="B133" t="str">
            <v>SERVICIOS PRESTADOS A LAS EMPRESAS Y SERVICIOS DE PRODUCCIÓN</v>
          </cell>
          <cell r="C133">
            <v>116107680000</v>
          </cell>
          <cell r="D133">
            <v>0</v>
          </cell>
          <cell r="E133">
            <v>-36798406</v>
          </cell>
          <cell r="F133">
            <v>116070881594</v>
          </cell>
          <cell r="G133">
            <v>0</v>
          </cell>
          <cell r="H133">
            <v>116070881594</v>
          </cell>
          <cell r="I133">
            <v>2720280570</v>
          </cell>
          <cell r="J133">
            <v>47470160912</v>
          </cell>
          <cell r="K133">
            <v>0.40897562127635168</v>
          </cell>
          <cell r="L133">
            <v>3098231369</v>
          </cell>
          <cell r="M133">
            <v>10412911940</v>
          </cell>
          <cell r="N133">
            <v>8.9711664088353668E-2</v>
          </cell>
        </row>
        <row r="134">
          <cell r="A134" t="str">
            <v>42450208.</v>
          </cell>
          <cell r="B134" t="str">
            <v>SERVICIOS PRESTADOS A LAS EMPRESAS Y SERVICIOS D
E PRODUCCIÓN</v>
          </cell>
          <cell r="C134">
            <v>106107680000</v>
          </cell>
          <cell r="D134">
            <v>0</v>
          </cell>
          <cell r="E134">
            <v>-28271180353</v>
          </cell>
          <cell r="F134">
            <v>77836499647</v>
          </cell>
          <cell r="G134">
            <v>0</v>
          </cell>
          <cell r="H134">
            <v>77836499647</v>
          </cell>
          <cell r="I134">
            <v>2720280570</v>
          </cell>
          <cell r="J134">
            <v>9272473708</v>
          </cell>
          <cell r="K134">
            <v>0.11912757832189314</v>
          </cell>
          <cell r="L134">
            <v>561866033</v>
          </cell>
          <cell r="M134">
            <v>858397634</v>
          </cell>
          <cell r="N134">
            <v>1.1028214756482625E-2</v>
          </cell>
        </row>
        <row r="135">
          <cell r="A135" t="str">
            <v>42450208C</v>
          </cell>
          <cell r="B135" t="str">
            <v>Servicios prestados a las empresas y servicios de producción - CXP</v>
          </cell>
          <cell r="C135">
            <v>10000000000</v>
          </cell>
          <cell r="D135">
            <v>0</v>
          </cell>
          <cell r="E135">
            <v>28234381947</v>
          </cell>
          <cell r="F135">
            <v>38234381947</v>
          </cell>
          <cell r="G135">
            <v>0</v>
          </cell>
          <cell r="H135">
            <v>38234381947</v>
          </cell>
          <cell r="I135">
            <v>0</v>
          </cell>
          <cell r="J135">
            <v>38197687204</v>
          </cell>
          <cell r="K135">
            <v>0.99904026844082727</v>
          </cell>
          <cell r="L135">
            <v>2536365336</v>
          </cell>
          <cell r="M135">
            <v>9554514306</v>
          </cell>
          <cell r="N135">
            <v>0.24989325888004002</v>
          </cell>
        </row>
        <row r="136">
          <cell r="A136">
            <v>42450209</v>
          </cell>
          <cell r="B136" t="str">
            <v>SERVICIOS PARA LA COMUNIDAD, SOCIALES Y PERSONALES</v>
          </cell>
          <cell r="C136">
            <v>169000000</v>
          </cell>
          <cell r="D136">
            <v>0</v>
          </cell>
          <cell r="E136">
            <v>0</v>
          </cell>
          <cell r="F136">
            <v>169000000</v>
          </cell>
          <cell r="G136">
            <v>0</v>
          </cell>
          <cell r="H136">
            <v>169000000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43</v>
          </cell>
          <cell r="B137" t="str">
            <v>DISPONIBILIDAD FINAL</v>
          </cell>
          <cell r="C137">
            <v>44864265000</v>
          </cell>
          <cell r="D137">
            <v>0</v>
          </cell>
          <cell r="E137">
            <v>0</v>
          </cell>
          <cell r="F137">
            <v>44864265000</v>
          </cell>
          <cell r="G137">
            <v>0</v>
          </cell>
          <cell r="H137">
            <v>44864265000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tabSelected="1" topLeftCell="B1" zoomScale="85" zoomScaleNormal="85" workbookViewId="0">
      <selection activeCell="G5" sqref="G5"/>
    </sheetView>
  </sheetViews>
  <sheetFormatPr baseColWidth="10" defaultColWidth="9.140625" defaultRowHeight="12.75" x14ac:dyDescent="0.2"/>
  <cols>
    <col min="1" max="1" width="9.140625" style="14" hidden="1" customWidth="1"/>
    <col min="2" max="2" width="23.42578125" style="14" customWidth="1"/>
    <col min="3" max="3" width="78.5703125" style="14" customWidth="1"/>
    <col min="4" max="7" width="21.28515625" style="14" customWidth="1"/>
    <col min="8" max="8" width="18" style="14" customWidth="1"/>
    <col min="9" max="11" width="21.28515625" style="14" customWidth="1"/>
    <col min="12" max="12" width="8.7109375" style="14" customWidth="1"/>
    <col min="13" max="14" width="21.28515625" style="14" customWidth="1"/>
    <col min="15" max="15" width="8.7109375" style="14" customWidth="1"/>
    <col min="16" max="16" width="9.140625" style="14"/>
    <col min="17" max="17" width="12.28515625" style="14" bestFit="1" customWidth="1"/>
    <col min="18" max="18" width="17.42578125" style="14" bestFit="1" customWidth="1"/>
    <col min="19" max="19" width="12.7109375" style="14" bestFit="1" customWidth="1"/>
    <col min="20" max="16384" width="9.140625" style="14"/>
  </cols>
  <sheetData>
    <row r="1" spans="2:19" s="3" customFormat="1" x14ac:dyDescent="0.2">
      <c r="B1" s="1"/>
      <c r="C1" s="2"/>
      <c r="D1" s="2"/>
      <c r="E1" s="2"/>
      <c r="F1" s="2"/>
      <c r="L1" s="4"/>
      <c r="O1" s="4"/>
    </row>
    <row r="2" spans="2:19" s="3" customFormat="1" ht="20.25" x14ac:dyDescent="0.2">
      <c r="B2" s="5"/>
      <c r="C2" s="2"/>
      <c r="D2" s="6"/>
      <c r="F2" s="6"/>
      <c r="G2" s="7" t="s">
        <v>0</v>
      </c>
      <c r="H2" s="6"/>
      <c r="I2" s="6"/>
      <c r="J2" s="6"/>
      <c r="K2" s="8"/>
      <c r="L2" s="9"/>
      <c r="M2" s="6"/>
      <c r="N2" s="6"/>
      <c r="O2" s="9"/>
    </row>
    <row r="3" spans="2:19" s="3" customFormat="1" x14ac:dyDescent="0.2">
      <c r="B3" s="5"/>
      <c r="C3" s="2"/>
      <c r="D3" s="10"/>
      <c r="F3" s="10"/>
      <c r="G3" s="10"/>
      <c r="H3" s="10"/>
      <c r="I3" s="10"/>
      <c r="J3" s="10"/>
      <c r="K3" s="11"/>
      <c r="L3" s="12"/>
      <c r="M3" s="10"/>
      <c r="N3" s="10"/>
      <c r="O3" s="12"/>
    </row>
    <row r="4" spans="2:19" s="3" customFormat="1" ht="20.25" x14ac:dyDescent="0.2">
      <c r="B4" s="5"/>
      <c r="C4" s="2"/>
      <c r="D4" s="10"/>
      <c r="F4" s="10"/>
      <c r="G4" s="13" t="s">
        <v>183</v>
      </c>
      <c r="H4" s="10"/>
      <c r="I4" s="10"/>
      <c r="J4" s="10"/>
      <c r="K4" s="10"/>
      <c r="L4" s="12"/>
      <c r="M4" s="10"/>
      <c r="N4" s="10"/>
      <c r="O4" s="12"/>
    </row>
    <row r="6" spans="2:19" ht="30" customHeight="1" x14ac:dyDescent="0.2"/>
    <row r="7" spans="2:19" s="3" customFormat="1" ht="11.25" customHeight="1" x14ac:dyDescent="0.2">
      <c r="B7" s="15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6</v>
      </c>
      <c r="J7" s="16" t="s">
        <v>8</v>
      </c>
      <c r="K7" s="16" t="s">
        <v>9</v>
      </c>
      <c r="L7" s="17" t="s">
        <v>10</v>
      </c>
      <c r="M7" s="18" t="s">
        <v>11</v>
      </c>
      <c r="N7" s="16" t="s">
        <v>12</v>
      </c>
      <c r="O7" s="17" t="s">
        <v>13</v>
      </c>
    </row>
    <row r="8" spans="2:19" s="3" customFormat="1" ht="11.25" customHeight="1" x14ac:dyDescent="0.2">
      <c r="B8" s="15"/>
      <c r="C8" s="16"/>
      <c r="D8" s="16"/>
      <c r="E8" s="16" t="s">
        <v>14</v>
      </c>
      <c r="F8" s="16" t="s">
        <v>15</v>
      </c>
      <c r="G8" s="16" t="s">
        <v>16</v>
      </c>
      <c r="H8" s="16" t="s">
        <v>17</v>
      </c>
      <c r="I8" s="16" t="s">
        <v>18</v>
      </c>
      <c r="J8" s="16"/>
      <c r="K8" s="16" t="s">
        <v>19</v>
      </c>
      <c r="L8" s="17"/>
      <c r="M8" s="18"/>
      <c r="N8" s="16" t="s">
        <v>19</v>
      </c>
      <c r="O8" s="17"/>
    </row>
    <row r="9" spans="2:19" s="3" customFormat="1" ht="11.25" customHeight="1" x14ac:dyDescent="0.2">
      <c r="B9" s="15">
        <v>1</v>
      </c>
      <c r="C9" s="16">
        <v>2</v>
      </c>
      <c r="D9" s="16">
        <v>3</v>
      </c>
      <c r="E9" s="16">
        <v>4</v>
      </c>
      <c r="F9" s="16">
        <v>5</v>
      </c>
      <c r="G9" s="16" t="s">
        <v>20</v>
      </c>
      <c r="H9" s="16">
        <v>7</v>
      </c>
      <c r="I9" s="16" t="s">
        <v>21</v>
      </c>
      <c r="J9" s="16">
        <v>9</v>
      </c>
      <c r="K9" s="16">
        <v>10</v>
      </c>
      <c r="L9" s="17" t="s">
        <v>22</v>
      </c>
      <c r="M9" s="16">
        <v>12</v>
      </c>
      <c r="N9" s="16">
        <v>13</v>
      </c>
      <c r="O9" s="17" t="s">
        <v>23</v>
      </c>
    </row>
    <row r="10" spans="2:19" ht="17.25" customHeight="1" x14ac:dyDescent="0.2">
      <c r="B10" s="19" t="s">
        <v>24</v>
      </c>
      <c r="C10" s="20" t="s">
        <v>25</v>
      </c>
      <c r="D10" s="21">
        <f>+D11+D64+D78</f>
        <v>373295669000</v>
      </c>
      <c r="E10" s="21">
        <f>+E11+E64+E78</f>
        <v>0</v>
      </c>
      <c r="F10" s="21">
        <f>+F11+F64+F78</f>
        <v>0</v>
      </c>
      <c r="G10" s="21">
        <f>+D10+F10</f>
        <v>373295669000</v>
      </c>
      <c r="H10" s="21">
        <f>+H11+H64+H78</f>
        <v>0</v>
      </c>
      <c r="I10" s="21">
        <f>+G10-H10</f>
        <v>373295669000</v>
      </c>
      <c r="J10" s="21">
        <f>+J11+J64+J78</f>
        <v>5081476871</v>
      </c>
      <c r="K10" s="21">
        <f>+K11+K64+K78</f>
        <v>209188698171</v>
      </c>
      <c r="L10" s="22">
        <f>IFERROR(K10/I10,0)</f>
        <v>0.56038340528135089</v>
      </c>
      <c r="M10" s="21">
        <f>+M11+M64+M78</f>
        <v>6618953492</v>
      </c>
      <c r="N10" s="21">
        <f>+N11+N64+N78</f>
        <v>23019876874</v>
      </c>
      <c r="O10" s="23">
        <f>IFERROR(N10/I10,0)</f>
        <v>6.1666605818563619E-2</v>
      </c>
      <c r="Q10" s="14">
        <f>VLOOKUP(B10,[1]Hoja1!$B$1:$D$133,3,FALSE)</f>
        <v>373295669000</v>
      </c>
      <c r="R10" s="24">
        <f>+Q10-D10</f>
        <v>0</v>
      </c>
      <c r="S10" s="24"/>
    </row>
    <row r="11" spans="2:19" ht="17.25" customHeight="1" x14ac:dyDescent="0.2">
      <c r="B11" s="19" t="s">
        <v>26</v>
      </c>
      <c r="C11" s="20" t="s">
        <v>27</v>
      </c>
      <c r="D11" s="21">
        <f>+D12+D41+D53+D57</f>
        <v>39118434000</v>
      </c>
      <c r="E11" s="21">
        <f>+E12+E41+E53+E57</f>
        <v>0</v>
      </c>
      <c r="F11" s="21">
        <f>+F12+F41+F53+F57</f>
        <v>0</v>
      </c>
      <c r="G11" s="21">
        <f t="shared" ref="G11:G76" si="0">+D11+F11</f>
        <v>39118434000</v>
      </c>
      <c r="H11" s="21">
        <f>+H12+H41+H53+H57</f>
        <v>0</v>
      </c>
      <c r="I11" s="21">
        <f t="shared" ref="I11:I76" si="1">+G11-H11</f>
        <v>39118434000</v>
      </c>
      <c r="J11" s="21">
        <f>+J12+J41+J53+J57</f>
        <v>2123201873</v>
      </c>
      <c r="K11" s="21">
        <f>+K12+K41+K53+K57</f>
        <v>14774215882</v>
      </c>
      <c r="L11" s="23">
        <f t="shared" ref="L11:L76" si="2">IFERROR(K11/I11,0)</f>
        <v>0.37767912391380493</v>
      </c>
      <c r="M11" s="21">
        <f>+M12+M41+M53+M57</f>
        <v>2581312970</v>
      </c>
      <c r="N11" s="21">
        <f>+N12+N41+N53+N57</f>
        <v>8858902270</v>
      </c>
      <c r="O11" s="23">
        <f t="shared" ref="O11:O76" si="3">IFERROR(N11/I11,0)</f>
        <v>0.22646362249572669</v>
      </c>
      <c r="Q11" s="14">
        <f>VLOOKUP(B11,[1]Hoja1!$B$1:$D$133,3,FALSE)</f>
        <v>39118434000</v>
      </c>
      <c r="R11" s="24">
        <f t="shared" ref="R11:R74" si="4">+Q11-D11</f>
        <v>0</v>
      </c>
      <c r="S11" s="24"/>
    </row>
    <row r="12" spans="2:19" ht="17.25" customHeight="1" x14ac:dyDescent="0.2">
      <c r="B12" s="19" t="s">
        <v>28</v>
      </c>
      <c r="C12" s="20" t="s">
        <v>29</v>
      </c>
      <c r="D12" s="21">
        <f>+D13</f>
        <v>15533552000</v>
      </c>
      <c r="E12" s="21">
        <f>+E13</f>
        <v>0</v>
      </c>
      <c r="F12" s="21">
        <f>+F13</f>
        <v>-3066981910</v>
      </c>
      <c r="G12" s="21">
        <f t="shared" si="0"/>
        <v>12466570090</v>
      </c>
      <c r="H12" s="21">
        <f>+H13</f>
        <v>0</v>
      </c>
      <c r="I12" s="21">
        <f t="shared" si="1"/>
        <v>12466570090</v>
      </c>
      <c r="J12" s="21">
        <f>+J13</f>
        <v>947255781</v>
      </c>
      <c r="K12" s="21">
        <f>+K13</f>
        <v>4631271748</v>
      </c>
      <c r="L12" s="23">
        <f t="shared" si="2"/>
        <v>0.37149526409954192</v>
      </c>
      <c r="M12" s="21">
        <f>+M13</f>
        <v>947255781</v>
      </c>
      <c r="N12" s="21">
        <f>+N13</f>
        <v>4492549559</v>
      </c>
      <c r="O12" s="23">
        <f t="shared" si="3"/>
        <v>0.36036772958134472</v>
      </c>
      <c r="Q12" s="14">
        <f>VLOOKUP(B12,[1]Hoja1!$B$1:$D$133,3,FALSE)</f>
        <v>15533552000</v>
      </c>
      <c r="R12" s="24">
        <f t="shared" si="4"/>
        <v>0</v>
      </c>
      <c r="S12" s="24"/>
    </row>
    <row r="13" spans="2:19" ht="17.25" customHeight="1" x14ac:dyDescent="0.2">
      <c r="B13" s="19" t="s">
        <v>30</v>
      </c>
      <c r="C13" s="20" t="s">
        <v>31</v>
      </c>
      <c r="D13" s="21">
        <f>+D14+D27+D35</f>
        <v>15533552000</v>
      </c>
      <c r="E13" s="21">
        <f>+E14+E27+E35</f>
        <v>0</v>
      </c>
      <c r="F13" s="21">
        <f>+F14+F27+F35</f>
        <v>-3066981910</v>
      </c>
      <c r="G13" s="21">
        <f t="shared" si="0"/>
        <v>12466570090</v>
      </c>
      <c r="H13" s="21">
        <f>+H14+H27+H35</f>
        <v>0</v>
      </c>
      <c r="I13" s="21">
        <f t="shared" si="1"/>
        <v>12466570090</v>
      </c>
      <c r="J13" s="21">
        <f>+J14+J27+J35</f>
        <v>947255781</v>
      </c>
      <c r="K13" s="21">
        <f>+K14+K27+K35</f>
        <v>4631271748</v>
      </c>
      <c r="L13" s="23">
        <f t="shared" si="2"/>
        <v>0.37149526409954192</v>
      </c>
      <c r="M13" s="21">
        <f>+M14+M27+M35</f>
        <v>947255781</v>
      </c>
      <c r="N13" s="21">
        <f>+N14+N27+N35</f>
        <v>4492549559</v>
      </c>
      <c r="O13" s="23">
        <f t="shared" si="3"/>
        <v>0.36036772958134472</v>
      </c>
      <c r="Q13" s="14">
        <f>VLOOKUP(B13,[1]Hoja1!$B$1:$D$133,3,FALSE)</f>
        <v>15533552000</v>
      </c>
      <c r="R13" s="24">
        <f t="shared" si="4"/>
        <v>0</v>
      </c>
      <c r="S13" s="24"/>
    </row>
    <row r="14" spans="2:19" ht="17.25" customHeight="1" x14ac:dyDescent="0.2">
      <c r="B14" s="19" t="s">
        <v>32</v>
      </c>
      <c r="C14" s="20" t="s">
        <v>33</v>
      </c>
      <c r="D14" s="21">
        <f>+D15</f>
        <v>10508689000</v>
      </c>
      <c r="E14" s="21">
        <f>+E15</f>
        <v>0</v>
      </c>
      <c r="F14" s="21">
        <f>+F15</f>
        <v>-2964605287</v>
      </c>
      <c r="G14" s="21">
        <f t="shared" si="0"/>
        <v>7544083713</v>
      </c>
      <c r="H14" s="21">
        <f>+H15</f>
        <v>0</v>
      </c>
      <c r="I14" s="21">
        <f t="shared" si="1"/>
        <v>7544083713</v>
      </c>
      <c r="J14" s="21">
        <f>+J15</f>
        <v>743454859</v>
      </c>
      <c r="K14" s="21">
        <f>+K15</f>
        <v>2562070953</v>
      </c>
      <c r="L14" s="23">
        <f t="shared" si="2"/>
        <v>0.33961327186561141</v>
      </c>
      <c r="M14" s="21">
        <f>+M15</f>
        <v>743454859</v>
      </c>
      <c r="N14" s="21">
        <f>+N15</f>
        <v>2562070953</v>
      </c>
      <c r="O14" s="23">
        <f t="shared" si="3"/>
        <v>0.33961327186561141</v>
      </c>
      <c r="Q14" s="14">
        <f>VLOOKUP(B14,[1]Hoja1!$B$1:$D$133,3,FALSE)</f>
        <v>10508689000</v>
      </c>
      <c r="R14" s="24">
        <f t="shared" si="4"/>
        <v>0</v>
      </c>
      <c r="S14" s="24"/>
    </row>
    <row r="15" spans="2:19" ht="17.25" customHeight="1" x14ac:dyDescent="0.2">
      <c r="B15" s="19" t="s">
        <v>34</v>
      </c>
      <c r="C15" s="20" t="s">
        <v>35</v>
      </c>
      <c r="D15" s="21">
        <f>SUM(D16:D23)+D26</f>
        <v>10508689000</v>
      </c>
      <c r="E15" s="21">
        <f>SUM(E16:E23)+E26</f>
        <v>0</v>
      </c>
      <c r="F15" s="21">
        <f>SUM(F16:F23)+F26</f>
        <v>-2964605287</v>
      </c>
      <c r="G15" s="21">
        <f t="shared" si="0"/>
        <v>7544083713</v>
      </c>
      <c r="H15" s="21">
        <f>SUM(H16:H23)+H26</f>
        <v>0</v>
      </c>
      <c r="I15" s="21">
        <f t="shared" si="1"/>
        <v>7544083713</v>
      </c>
      <c r="J15" s="21">
        <f>SUM(J16:J23)+J26</f>
        <v>743454859</v>
      </c>
      <c r="K15" s="21">
        <f>SUM(K16:K23)+K26</f>
        <v>2562070953</v>
      </c>
      <c r="L15" s="23">
        <f t="shared" si="2"/>
        <v>0.33961327186561141</v>
      </c>
      <c r="M15" s="21">
        <f>SUM(M16:M23)+M26</f>
        <v>743454859</v>
      </c>
      <c r="N15" s="21">
        <f>SUM(N16:N23)+N26</f>
        <v>2562070953</v>
      </c>
      <c r="O15" s="23">
        <f t="shared" si="3"/>
        <v>0.33961327186561141</v>
      </c>
      <c r="Q15" s="14">
        <f>VLOOKUP(B15,[1]Hoja1!$B$1:$D$133,3,FALSE)</f>
        <v>10508689000</v>
      </c>
      <c r="R15" s="24">
        <f t="shared" si="4"/>
        <v>0</v>
      </c>
      <c r="S15" s="24"/>
    </row>
    <row r="16" spans="2:19" ht="17.25" customHeight="1" x14ac:dyDescent="0.2">
      <c r="B16" s="25">
        <v>4211010100101</v>
      </c>
      <c r="C16" s="26" t="s">
        <v>36</v>
      </c>
      <c r="D16" s="27">
        <f>VLOOKUP($B16,[2]DATOS!$A$1:$N$137,3,FALSE)</f>
        <v>6447796000</v>
      </c>
      <c r="E16" s="27">
        <f>VLOOKUP($B16,[2]DATOS!$A$1:$N$137,4,FALSE)</f>
        <v>0</v>
      </c>
      <c r="F16" s="27">
        <f>VLOOKUP($B16,[2]DATOS!$A$1:$N$137,5,FALSE)</f>
        <v>-2964605287</v>
      </c>
      <c r="G16" s="27">
        <f t="shared" si="0"/>
        <v>3483190713</v>
      </c>
      <c r="H16" s="27">
        <f>VLOOKUP($B16,[2]DATOS!$A$1:$N$137,7,FALSE)</f>
        <v>0</v>
      </c>
      <c r="I16" s="27">
        <f t="shared" si="1"/>
        <v>3483190713</v>
      </c>
      <c r="J16" s="27">
        <f>VLOOKUP($B16,[2]DATOS!$A$1:$N$137,9,FALSE)</f>
        <v>559719243</v>
      </c>
      <c r="K16" s="27">
        <f>VLOOKUP($B16,[2]DATOS!$A$1:$N$137,10,FALSE)</f>
        <v>1604810715</v>
      </c>
      <c r="L16" s="28">
        <f t="shared" si="2"/>
        <v>0.46073007401245902</v>
      </c>
      <c r="M16" s="27">
        <f>VLOOKUP($B16,[2]DATOS!$A$1:$N$137,12,FALSE)</f>
        <v>559719243</v>
      </c>
      <c r="N16" s="27">
        <f>VLOOKUP($B16,[2]DATOS!$A$1:$N$137,13,FALSE)</f>
        <v>1604810715</v>
      </c>
      <c r="O16" s="28">
        <f t="shared" si="3"/>
        <v>0.46073007401245902</v>
      </c>
      <c r="Q16" s="14" t="e">
        <f>VLOOKUP(B16,[1]Hoja1!$B$1:$D$133,3,FALSE)</f>
        <v>#N/A</v>
      </c>
      <c r="R16" s="24" t="e">
        <f t="shared" si="4"/>
        <v>#N/A</v>
      </c>
      <c r="S16" s="24"/>
    </row>
    <row r="17" spans="2:19" ht="17.25" customHeight="1" x14ac:dyDescent="0.2">
      <c r="B17" s="25">
        <v>4211010100102</v>
      </c>
      <c r="C17" s="26" t="s">
        <v>37</v>
      </c>
      <c r="D17" s="27">
        <f>VLOOKUP($B17,[2]DATOS!$A$1:$N$137,3,FALSE)</f>
        <v>290013000</v>
      </c>
      <c r="E17" s="27">
        <f>VLOOKUP($B17,[2]DATOS!$A$1:$N$137,4,FALSE)</f>
        <v>0</v>
      </c>
      <c r="F17" s="27">
        <f>VLOOKUP($B17,[2]DATOS!$A$1:$N$137,5,FALSE)</f>
        <v>0</v>
      </c>
      <c r="G17" s="27">
        <f t="shared" si="0"/>
        <v>290013000</v>
      </c>
      <c r="H17" s="27">
        <f>VLOOKUP($B17,[2]DATOS!$A$1:$N$137,7,FALSE)</f>
        <v>0</v>
      </c>
      <c r="I17" s="27">
        <f t="shared" si="1"/>
        <v>290013000</v>
      </c>
      <c r="J17" s="27">
        <f>VLOOKUP($B17,[2]DATOS!$A$1:$N$137,9,FALSE)</f>
        <v>4643887</v>
      </c>
      <c r="K17" s="27">
        <f>VLOOKUP($B17,[2]DATOS!$A$1:$N$137,10,FALSE)</f>
        <v>12669880</v>
      </c>
      <c r="L17" s="28">
        <f t="shared" si="2"/>
        <v>4.3687282983866239E-2</v>
      </c>
      <c r="M17" s="27">
        <f>VLOOKUP($B17,[2]DATOS!$A$1:$N$137,12,FALSE)</f>
        <v>4643887</v>
      </c>
      <c r="N17" s="27">
        <f>VLOOKUP($B17,[2]DATOS!$A$1:$N$137,13,FALSE)</f>
        <v>12669880</v>
      </c>
      <c r="O17" s="28">
        <f t="shared" si="3"/>
        <v>4.3687282983866239E-2</v>
      </c>
      <c r="Q17" s="14" t="e">
        <f>VLOOKUP(B17,[1]Hoja1!$B$1:$D$133,3,FALSE)</f>
        <v>#N/A</v>
      </c>
      <c r="R17" s="24" t="e">
        <f t="shared" si="4"/>
        <v>#N/A</v>
      </c>
      <c r="S17" s="24"/>
    </row>
    <row r="18" spans="2:19" ht="17.25" customHeight="1" x14ac:dyDescent="0.2">
      <c r="B18" s="25">
        <v>4211010100103</v>
      </c>
      <c r="C18" s="26" t="s">
        <v>38</v>
      </c>
      <c r="D18" s="27">
        <f>VLOOKUP($B18,[2]DATOS!$A$1:$N$137,3,FALSE)</f>
        <v>685728000</v>
      </c>
      <c r="E18" s="27">
        <f>VLOOKUP($B18,[2]DATOS!$A$1:$N$137,4,FALSE)</f>
        <v>0</v>
      </c>
      <c r="F18" s="27">
        <f>VLOOKUP($B18,[2]DATOS!$A$1:$N$137,5,FALSE)</f>
        <v>0</v>
      </c>
      <c r="G18" s="27">
        <f t="shared" si="0"/>
        <v>685728000</v>
      </c>
      <c r="H18" s="27">
        <f>VLOOKUP($B18,[2]DATOS!$A$1:$N$137,7,FALSE)</f>
        <v>0</v>
      </c>
      <c r="I18" s="27">
        <f t="shared" si="1"/>
        <v>685728000</v>
      </c>
      <c r="J18" s="27">
        <f>VLOOKUP($B18,[2]DATOS!$A$1:$N$137,9,FALSE)</f>
        <v>67979944</v>
      </c>
      <c r="K18" s="27">
        <f>VLOOKUP($B18,[2]DATOS!$A$1:$N$137,10,FALSE)</f>
        <v>189966435</v>
      </c>
      <c r="L18" s="28">
        <f t="shared" si="2"/>
        <v>0.27702884379812404</v>
      </c>
      <c r="M18" s="27">
        <f>VLOOKUP($B18,[2]DATOS!$A$1:$N$137,12,FALSE)</f>
        <v>67979944</v>
      </c>
      <c r="N18" s="27">
        <f>VLOOKUP($B18,[2]DATOS!$A$1:$N$137,13,FALSE)</f>
        <v>189966435</v>
      </c>
      <c r="O18" s="28">
        <f t="shared" si="3"/>
        <v>0.27702884379812404</v>
      </c>
      <c r="Q18" s="14" t="e">
        <f>VLOOKUP(B18,[1]Hoja1!$B$1:$D$133,3,FALSE)</f>
        <v>#N/A</v>
      </c>
      <c r="R18" s="24" t="e">
        <f t="shared" si="4"/>
        <v>#N/A</v>
      </c>
      <c r="S18" s="24"/>
    </row>
    <row r="19" spans="2:19" ht="17.25" customHeight="1" x14ac:dyDescent="0.2">
      <c r="B19" s="25">
        <v>4211010100104</v>
      </c>
      <c r="C19" s="26" t="s">
        <v>39</v>
      </c>
      <c r="D19" s="27">
        <f>VLOOKUP($B19,[2]DATOS!$A$1:$N$137,3,FALSE)</f>
        <v>982000</v>
      </c>
      <c r="E19" s="27">
        <f>VLOOKUP($B19,[2]DATOS!$A$1:$N$137,4,FALSE)</f>
        <v>0</v>
      </c>
      <c r="F19" s="27">
        <f>VLOOKUP($B19,[2]DATOS!$A$1:$N$137,5,FALSE)</f>
        <v>0</v>
      </c>
      <c r="G19" s="27">
        <f t="shared" si="0"/>
        <v>982000</v>
      </c>
      <c r="H19" s="27">
        <f>VLOOKUP($B19,[2]DATOS!$A$1:$N$137,7,FALSE)</f>
        <v>0</v>
      </c>
      <c r="I19" s="27">
        <f t="shared" si="1"/>
        <v>982000</v>
      </c>
      <c r="J19" s="27">
        <f>VLOOKUP($B19,[2]DATOS!$A$1:$N$137,9,FALSE)</f>
        <v>83385</v>
      </c>
      <c r="K19" s="27">
        <f>VLOOKUP($B19,[2]DATOS!$A$1:$N$137,10,FALSE)</f>
        <v>250155</v>
      </c>
      <c r="L19" s="28">
        <f t="shared" si="2"/>
        <v>0.25474032586558043</v>
      </c>
      <c r="M19" s="27">
        <f>VLOOKUP($B19,[2]DATOS!$A$1:$N$137,12,FALSE)</f>
        <v>83385</v>
      </c>
      <c r="N19" s="27">
        <f>VLOOKUP($B19,[2]DATOS!$A$1:$N$137,13,FALSE)</f>
        <v>250155</v>
      </c>
      <c r="O19" s="28">
        <f t="shared" si="3"/>
        <v>0.25474032586558043</v>
      </c>
      <c r="Q19" s="14" t="e">
        <f>VLOOKUP(B19,[1]Hoja1!$B$1:$D$133,3,FALSE)</f>
        <v>#N/A</v>
      </c>
      <c r="R19" s="24" t="e">
        <f t="shared" si="4"/>
        <v>#N/A</v>
      </c>
      <c r="S19" s="24"/>
    </row>
    <row r="20" spans="2:19" ht="17.25" customHeight="1" x14ac:dyDescent="0.2">
      <c r="B20" s="25">
        <v>4211010100105</v>
      </c>
      <c r="C20" s="26" t="s">
        <v>40</v>
      </c>
      <c r="D20" s="27">
        <f>VLOOKUP($B20,[2]DATOS!$A$1:$N$137,3,FALSE)</f>
        <v>1843000</v>
      </c>
      <c r="E20" s="27">
        <f>VLOOKUP($B20,[2]DATOS!$A$1:$N$137,4,FALSE)</f>
        <v>0</v>
      </c>
      <c r="F20" s="27">
        <f>VLOOKUP($B20,[2]DATOS!$A$1:$N$137,5,FALSE)</f>
        <v>0</v>
      </c>
      <c r="G20" s="27">
        <f t="shared" si="0"/>
        <v>1843000</v>
      </c>
      <c r="H20" s="27">
        <f>VLOOKUP($B20,[2]DATOS!$A$1:$N$137,7,FALSE)</f>
        <v>0</v>
      </c>
      <c r="I20" s="27">
        <f t="shared" si="1"/>
        <v>1843000</v>
      </c>
      <c r="J20" s="27">
        <f>VLOOKUP($B20,[2]DATOS!$A$1:$N$137,9,FALSE)</f>
        <v>162000</v>
      </c>
      <c r="K20" s="27">
        <f>VLOOKUP($B20,[2]DATOS!$A$1:$N$137,10,FALSE)</f>
        <v>486000</v>
      </c>
      <c r="L20" s="28">
        <f t="shared" si="2"/>
        <v>0.26370048833423765</v>
      </c>
      <c r="M20" s="27">
        <f>VLOOKUP($B20,[2]DATOS!$A$1:$N$137,12,FALSE)</f>
        <v>162000</v>
      </c>
      <c r="N20" s="27">
        <f>VLOOKUP($B20,[2]DATOS!$A$1:$N$137,13,FALSE)</f>
        <v>486000</v>
      </c>
      <c r="O20" s="28">
        <f t="shared" si="3"/>
        <v>0.26370048833423765</v>
      </c>
      <c r="Q20" s="14" t="e">
        <f>VLOOKUP(B20,[1]Hoja1!$B$1:$D$133,3,FALSE)</f>
        <v>#N/A</v>
      </c>
      <c r="R20" s="24" t="e">
        <f t="shared" si="4"/>
        <v>#N/A</v>
      </c>
      <c r="S20" s="24"/>
    </row>
    <row r="21" spans="2:19" ht="17.25" customHeight="1" x14ac:dyDescent="0.2">
      <c r="B21" s="25">
        <v>4211010100106</v>
      </c>
      <c r="C21" s="26" t="s">
        <v>41</v>
      </c>
      <c r="D21" s="27">
        <f>VLOOKUP($B21,[2]DATOS!$A$1:$N$137,3,FALSE)</f>
        <v>680961000</v>
      </c>
      <c r="E21" s="27">
        <f>VLOOKUP($B21,[2]DATOS!$A$1:$N$137,4,FALSE)</f>
        <v>0</v>
      </c>
      <c r="F21" s="27">
        <f>VLOOKUP($B21,[2]DATOS!$A$1:$N$137,5,FALSE)</f>
        <v>0</v>
      </c>
      <c r="G21" s="27">
        <f t="shared" si="0"/>
        <v>680961000</v>
      </c>
      <c r="H21" s="27">
        <f>VLOOKUP($B21,[2]DATOS!$A$1:$N$137,7,FALSE)</f>
        <v>0</v>
      </c>
      <c r="I21" s="27">
        <f t="shared" si="1"/>
        <v>680961000</v>
      </c>
      <c r="J21" s="27">
        <f>VLOOKUP($B21,[2]DATOS!$A$1:$N$137,9,FALSE)</f>
        <v>4446984</v>
      </c>
      <c r="K21" s="27">
        <f>VLOOKUP($B21,[2]DATOS!$A$1:$N$137,10,FALSE)</f>
        <v>133667805</v>
      </c>
      <c r="L21" s="28">
        <f t="shared" si="2"/>
        <v>0.19629289342561468</v>
      </c>
      <c r="M21" s="27">
        <f>VLOOKUP($B21,[2]DATOS!$A$1:$N$137,12,FALSE)</f>
        <v>4446984</v>
      </c>
      <c r="N21" s="27">
        <f>VLOOKUP($B21,[2]DATOS!$A$1:$N$137,13,FALSE)</f>
        <v>133667805</v>
      </c>
      <c r="O21" s="28">
        <f t="shared" si="3"/>
        <v>0.19629289342561468</v>
      </c>
      <c r="Q21" s="14" t="e">
        <f>VLOOKUP(B21,[1]Hoja1!$B$1:$D$133,3,FALSE)</f>
        <v>#N/A</v>
      </c>
      <c r="R21" s="24" t="e">
        <f t="shared" si="4"/>
        <v>#N/A</v>
      </c>
      <c r="S21" s="24"/>
    </row>
    <row r="22" spans="2:19" ht="17.25" customHeight="1" x14ac:dyDescent="0.2">
      <c r="B22" s="25">
        <v>4211010100107</v>
      </c>
      <c r="C22" s="26" t="s">
        <v>42</v>
      </c>
      <c r="D22" s="27">
        <f>VLOOKUP($B22,[2]DATOS!$A$1:$N$137,3,FALSE)</f>
        <v>221618000</v>
      </c>
      <c r="E22" s="27">
        <f>VLOOKUP($B22,[2]DATOS!$A$1:$N$137,4,FALSE)</f>
        <v>0</v>
      </c>
      <c r="F22" s="27">
        <f>VLOOKUP($B22,[2]DATOS!$A$1:$N$137,5,FALSE)</f>
        <v>0</v>
      </c>
      <c r="G22" s="27">
        <f t="shared" si="0"/>
        <v>221618000</v>
      </c>
      <c r="H22" s="27">
        <f>VLOOKUP($B22,[2]DATOS!$A$1:$N$137,7,FALSE)</f>
        <v>0</v>
      </c>
      <c r="I22" s="27">
        <f t="shared" si="1"/>
        <v>221618000</v>
      </c>
      <c r="J22" s="27">
        <f>VLOOKUP($B22,[2]DATOS!$A$1:$N$137,9,FALSE)</f>
        <v>11212813</v>
      </c>
      <c r="K22" s="27">
        <f>VLOOKUP($B22,[2]DATOS!$A$1:$N$137,10,FALSE)</f>
        <v>105594762</v>
      </c>
      <c r="L22" s="28">
        <f t="shared" si="2"/>
        <v>0.47647195624904115</v>
      </c>
      <c r="M22" s="27">
        <f>VLOOKUP($B22,[2]DATOS!$A$1:$N$137,12,FALSE)</f>
        <v>11212813</v>
      </c>
      <c r="N22" s="27">
        <f>VLOOKUP($B22,[2]DATOS!$A$1:$N$137,13,FALSE)</f>
        <v>105594762</v>
      </c>
      <c r="O22" s="28">
        <f t="shared" si="3"/>
        <v>0.47647195624904115</v>
      </c>
      <c r="Q22" s="14" t="e">
        <f>VLOOKUP(B22,[1]Hoja1!$B$1:$D$133,3,FALSE)</f>
        <v>#N/A</v>
      </c>
      <c r="R22" s="24" t="e">
        <f t="shared" si="4"/>
        <v>#N/A</v>
      </c>
      <c r="S22" s="24"/>
    </row>
    <row r="23" spans="2:19" s="31" customFormat="1" ht="17.25" customHeight="1" x14ac:dyDescent="0.25">
      <c r="B23" s="19" t="s">
        <v>43</v>
      </c>
      <c r="C23" s="20" t="s">
        <v>44</v>
      </c>
      <c r="D23" s="29">
        <f>SUM(D24:D25)</f>
        <v>1318145000</v>
      </c>
      <c r="E23" s="29">
        <f>SUM(E24:E25)</f>
        <v>0</v>
      </c>
      <c r="F23" s="29">
        <f>SUM(F24:F25)</f>
        <v>0</v>
      </c>
      <c r="G23" s="29">
        <f t="shared" si="0"/>
        <v>1318145000</v>
      </c>
      <c r="H23" s="29">
        <f>SUM(H24:H25)</f>
        <v>0</v>
      </c>
      <c r="I23" s="29">
        <f t="shared" si="1"/>
        <v>1318145000</v>
      </c>
      <c r="J23" s="29">
        <f>SUM(J24:J25)</f>
        <v>11886666</v>
      </c>
      <c r="K23" s="29">
        <f>SUM(K24:K25)</f>
        <v>281473585</v>
      </c>
      <c r="L23" s="30">
        <f t="shared" si="2"/>
        <v>0.21353764949986534</v>
      </c>
      <c r="M23" s="29">
        <f>SUM(M24:M25)</f>
        <v>11886666</v>
      </c>
      <c r="N23" s="29">
        <f>SUM(N24:N25)</f>
        <v>281473585</v>
      </c>
      <c r="O23" s="30">
        <f t="shared" si="3"/>
        <v>0.21353764949986534</v>
      </c>
      <c r="Q23" s="14">
        <f>VLOOKUP(B23,[1]Hoja1!$B$1:$D$133,3,FALSE)</f>
        <v>1318145000</v>
      </c>
      <c r="R23" s="24">
        <f t="shared" si="4"/>
        <v>0</v>
      </c>
      <c r="S23" s="24"/>
    </row>
    <row r="24" spans="2:19" ht="17.25" customHeight="1" x14ac:dyDescent="0.2">
      <c r="B24" s="25">
        <v>421101010010801</v>
      </c>
      <c r="C24" s="32" t="s">
        <v>45</v>
      </c>
      <c r="D24" s="27">
        <f>VLOOKUP($B24,[2]DATOS!$A$1:$N$137,3,FALSE)</f>
        <v>928540000</v>
      </c>
      <c r="E24" s="27">
        <f>VLOOKUP($B24,[2]DATOS!$A$1:$N$137,4,FALSE)</f>
        <v>0</v>
      </c>
      <c r="F24" s="27">
        <f>VLOOKUP($B24,[2]DATOS!$A$1:$N$137,5,FALSE)</f>
        <v>0</v>
      </c>
      <c r="G24" s="27">
        <f t="shared" si="0"/>
        <v>928540000</v>
      </c>
      <c r="H24" s="27">
        <f>VLOOKUP($B24,[2]DATOS!$A$1:$N$137,7,FALSE)</f>
        <v>0</v>
      </c>
      <c r="I24" s="27">
        <f t="shared" si="1"/>
        <v>928540000</v>
      </c>
      <c r="J24" s="27">
        <f>VLOOKUP($B24,[2]DATOS!$A$1:$N$137,9,FALSE)</f>
        <v>3079484</v>
      </c>
      <c r="K24" s="27">
        <f>VLOOKUP($B24,[2]DATOS!$A$1:$N$137,10,FALSE)</f>
        <v>17342322</v>
      </c>
      <c r="L24" s="28">
        <f t="shared" si="2"/>
        <v>1.8676978913132445E-2</v>
      </c>
      <c r="M24" s="27">
        <f>VLOOKUP($B24,[2]DATOS!$A$1:$N$137,12,FALSE)</f>
        <v>3079484</v>
      </c>
      <c r="N24" s="27">
        <f>VLOOKUP($B24,[2]DATOS!$A$1:$N$137,13,FALSE)</f>
        <v>17342322</v>
      </c>
      <c r="O24" s="28">
        <f t="shared" si="3"/>
        <v>1.8676978913132445E-2</v>
      </c>
      <c r="Q24" s="14" t="e">
        <f>VLOOKUP(B24,[1]Hoja1!$B$1:$D$133,3,FALSE)</f>
        <v>#N/A</v>
      </c>
      <c r="R24" s="24" t="e">
        <f t="shared" si="4"/>
        <v>#N/A</v>
      </c>
      <c r="S24" s="24"/>
    </row>
    <row r="25" spans="2:19" ht="17.25" customHeight="1" x14ac:dyDescent="0.2">
      <c r="B25" s="25">
        <v>421101010010802</v>
      </c>
      <c r="C25" s="32" t="s">
        <v>46</v>
      </c>
      <c r="D25" s="27">
        <f>VLOOKUP($B25,[2]DATOS!$A$1:$N$137,3,FALSE)</f>
        <v>389605000</v>
      </c>
      <c r="E25" s="27">
        <f>VLOOKUP($B25,[2]DATOS!$A$1:$N$137,4,FALSE)</f>
        <v>0</v>
      </c>
      <c r="F25" s="27">
        <f>VLOOKUP($B25,[2]DATOS!$A$1:$N$137,5,FALSE)</f>
        <v>0</v>
      </c>
      <c r="G25" s="27">
        <f t="shared" si="0"/>
        <v>389605000</v>
      </c>
      <c r="H25" s="27">
        <f>VLOOKUP($B25,[2]DATOS!$A$1:$N$137,7,FALSE)</f>
        <v>0</v>
      </c>
      <c r="I25" s="27">
        <f t="shared" si="1"/>
        <v>389605000</v>
      </c>
      <c r="J25" s="27">
        <f>VLOOKUP($B25,[2]DATOS!$A$1:$N$137,9,FALSE)</f>
        <v>8807182</v>
      </c>
      <c r="K25" s="27">
        <f>VLOOKUP($B25,[2]DATOS!$A$1:$N$137,10,FALSE)</f>
        <v>264131263</v>
      </c>
      <c r="L25" s="28">
        <f t="shared" si="2"/>
        <v>0.67794628662363166</v>
      </c>
      <c r="M25" s="27">
        <f>VLOOKUP($B25,[2]DATOS!$A$1:$N$137,12,FALSE)</f>
        <v>8807182</v>
      </c>
      <c r="N25" s="27">
        <f>VLOOKUP($B25,[2]DATOS!$A$1:$N$137,13,FALSE)</f>
        <v>264131263</v>
      </c>
      <c r="O25" s="28">
        <f t="shared" si="3"/>
        <v>0.67794628662363166</v>
      </c>
      <c r="Q25" s="14" t="e">
        <f>VLOOKUP(B25,[1]Hoja1!$B$1:$D$133,3,FALSE)</f>
        <v>#N/A</v>
      </c>
      <c r="R25" s="24" t="e">
        <f t="shared" si="4"/>
        <v>#N/A</v>
      </c>
      <c r="S25" s="24"/>
    </row>
    <row r="26" spans="2:19" ht="17.25" customHeight="1" x14ac:dyDescent="0.2">
      <c r="B26" s="25">
        <v>4211010100109</v>
      </c>
      <c r="C26" s="26" t="s">
        <v>47</v>
      </c>
      <c r="D26" s="27">
        <f>VLOOKUP($B26,[2]DATOS!$A$1:$N$137,3,FALSE)</f>
        <v>861603000</v>
      </c>
      <c r="E26" s="27">
        <f>VLOOKUP($B26,[2]DATOS!$A$1:$N$137,4,FALSE)</f>
        <v>0</v>
      </c>
      <c r="F26" s="27">
        <f>VLOOKUP($B26,[2]DATOS!$A$1:$N$137,5,FALSE)</f>
        <v>0</v>
      </c>
      <c r="G26" s="27">
        <f t="shared" si="0"/>
        <v>861603000</v>
      </c>
      <c r="H26" s="27">
        <f>VLOOKUP($B26,[2]DATOS!$A$1:$N$137,7,FALSE)</f>
        <v>0</v>
      </c>
      <c r="I26" s="27">
        <f t="shared" si="1"/>
        <v>861603000</v>
      </c>
      <c r="J26" s="27">
        <f>VLOOKUP($B26,[2]DATOS!$A$1:$N$137,9,FALSE)</f>
        <v>83319937</v>
      </c>
      <c r="K26" s="27">
        <f>VLOOKUP($B26,[2]DATOS!$A$1:$N$137,10,FALSE)</f>
        <v>233151616</v>
      </c>
      <c r="L26" s="28">
        <f t="shared" si="2"/>
        <v>0.27060214042894465</v>
      </c>
      <c r="M26" s="27">
        <f>VLOOKUP($B26,[2]DATOS!$A$1:$N$137,12,FALSE)</f>
        <v>83319937</v>
      </c>
      <c r="N26" s="27">
        <f>VLOOKUP($B26,[2]DATOS!$A$1:$N$137,13,FALSE)</f>
        <v>233151616</v>
      </c>
      <c r="O26" s="28">
        <f t="shared" si="3"/>
        <v>0.27060214042894465</v>
      </c>
      <c r="Q26" s="14" t="e">
        <f>VLOOKUP(B26,[1]Hoja1!$B$1:$D$133,3,FALSE)</f>
        <v>#N/A</v>
      </c>
      <c r="R26" s="24" t="e">
        <f t="shared" si="4"/>
        <v>#N/A</v>
      </c>
      <c r="S26" s="24"/>
    </row>
    <row r="27" spans="2:19" s="31" customFormat="1" ht="17.25" customHeight="1" x14ac:dyDescent="0.25">
      <c r="B27" s="19" t="s">
        <v>48</v>
      </c>
      <c r="C27" s="20" t="s">
        <v>49</v>
      </c>
      <c r="D27" s="29">
        <f>SUM(D28:D34)</f>
        <v>4536526000</v>
      </c>
      <c r="E27" s="29">
        <f>SUM(E28:E34)</f>
        <v>0</v>
      </c>
      <c r="F27" s="29">
        <f>SUM(F28:F34)</f>
        <v>-102376623</v>
      </c>
      <c r="G27" s="29">
        <f t="shared" si="0"/>
        <v>4434149377</v>
      </c>
      <c r="H27" s="29">
        <f>SUM(H28:H34)</f>
        <v>0</v>
      </c>
      <c r="I27" s="29">
        <f t="shared" si="1"/>
        <v>4434149377</v>
      </c>
      <c r="J27" s="29">
        <f>SUM(J28:J34)</f>
        <v>199451751</v>
      </c>
      <c r="K27" s="29">
        <f>SUM(K28:K34)</f>
        <v>1744505991</v>
      </c>
      <c r="L27" s="30">
        <f t="shared" si="2"/>
        <v>0.39342517418307532</v>
      </c>
      <c r="M27" s="29">
        <f>SUM(M28:M34)</f>
        <v>199451751</v>
      </c>
      <c r="N27" s="29">
        <f>SUM(N28:N34)</f>
        <v>1605783802</v>
      </c>
      <c r="O27" s="30">
        <f t="shared" si="3"/>
        <v>0.36214021348248321</v>
      </c>
      <c r="Q27" s="14">
        <f>VLOOKUP(B27,[1]Hoja1!$B$1:$D$133,3,FALSE)</f>
        <v>4536526000</v>
      </c>
      <c r="R27" s="24">
        <f t="shared" si="4"/>
        <v>0</v>
      </c>
      <c r="S27" s="24"/>
    </row>
    <row r="28" spans="2:19" ht="17.25" customHeight="1" x14ac:dyDescent="0.2">
      <c r="B28" s="33">
        <v>42110102001</v>
      </c>
      <c r="C28" s="26" t="s">
        <v>50</v>
      </c>
      <c r="D28" s="27">
        <f>VLOOKUP($B28,[2]DATOS!$A$1:$N$137,3,FALSE)</f>
        <v>1075150000</v>
      </c>
      <c r="E28" s="27">
        <f>VLOOKUP($B28,[2]DATOS!$A$1:$N$137,4,FALSE)</f>
        <v>0</v>
      </c>
      <c r="F28" s="27">
        <f>VLOOKUP($B28,[2]DATOS!$A$1:$N$137,5,FALSE)</f>
        <v>0</v>
      </c>
      <c r="G28" s="27">
        <f t="shared" si="0"/>
        <v>1075150000</v>
      </c>
      <c r="H28" s="27">
        <f>VLOOKUP($B28,[2]DATOS!$A$1:$N$137,7,FALSE)</f>
        <v>0</v>
      </c>
      <c r="I28" s="27">
        <f t="shared" si="1"/>
        <v>1075150000</v>
      </c>
      <c r="J28" s="27">
        <f>VLOOKUP($B28,[2]DATOS!$A$1:$N$137,9,FALSE)</f>
        <v>87689000</v>
      </c>
      <c r="K28" s="27">
        <f>VLOOKUP($B28,[2]DATOS!$A$1:$N$137,10,FALSE)</f>
        <v>260370000</v>
      </c>
      <c r="L28" s="28">
        <f t="shared" si="2"/>
        <v>0.24217085988001674</v>
      </c>
      <c r="M28" s="27">
        <f>VLOOKUP($B28,[2]DATOS!$A$1:$N$137,12,FALSE)</f>
        <v>87689000</v>
      </c>
      <c r="N28" s="27">
        <f>VLOOKUP($B28,[2]DATOS!$A$1:$N$137,13,FALSE)</f>
        <v>260370000</v>
      </c>
      <c r="O28" s="28">
        <f t="shared" si="3"/>
        <v>0.24217085988001674</v>
      </c>
      <c r="Q28" s="14" t="e">
        <f>VLOOKUP(B28,[1]Hoja1!$B$1:$D$133,3,FALSE)</f>
        <v>#N/A</v>
      </c>
      <c r="R28" s="24" t="e">
        <f t="shared" si="4"/>
        <v>#N/A</v>
      </c>
      <c r="S28" s="24"/>
    </row>
    <row r="29" spans="2:19" ht="17.25" customHeight="1" x14ac:dyDescent="0.2">
      <c r="B29" s="33">
        <v>42110102002</v>
      </c>
      <c r="C29" s="26" t="s">
        <v>51</v>
      </c>
      <c r="D29" s="27">
        <f>VLOOKUP($B29,[2]DATOS!$A$1:$N$137,3,FALSE)</f>
        <v>761564000</v>
      </c>
      <c r="E29" s="27">
        <f>VLOOKUP($B29,[2]DATOS!$A$1:$N$137,4,FALSE)</f>
        <v>0</v>
      </c>
      <c r="F29" s="27">
        <f>VLOOKUP($B29,[2]DATOS!$A$1:$N$137,5,FALSE)</f>
        <v>0</v>
      </c>
      <c r="G29" s="27">
        <f t="shared" si="0"/>
        <v>761564000</v>
      </c>
      <c r="H29" s="27">
        <f>VLOOKUP($B29,[2]DATOS!$A$1:$N$137,7,FALSE)</f>
        <v>0</v>
      </c>
      <c r="I29" s="27">
        <f t="shared" si="1"/>
        <v>761564000</v>
      </c>
      <c r="J29" s="27">
        <f>VLOOKUP($B29,[2]DATOS!$A$1:$N$137,9,FALSE)</f>
        <v>40661200</v>
      </c>
      <c r="K29" s="27">
        <f>VLOOKUP($B29,[2]DATOS!$A$1:$N$137,10,FALSE)</f>
        <v>119596700</v>
      </c>
      <c r="L29" s="28">
        <f t="shared" si="2"/>
        <v>0.15704090529489315</v>
      </c>
      <c r="M29" s="27">
        <f>VLOOKUP($B29,[2]DATOS!$A$1:$N$137,12,FALSE)</f>
        <v>40661200</v>
      </c>
      <c r="N29" s="27">
        <f>VLOOKUP($B29,[2]DATOS!$A$1:$N$137,13,FALSE)</f>
        <v>119596700</v>
      </c>
      <c r="O29" s="28">
        <f t="shared" si="3"/>
        <v>0.15704090529489315</v>
      </c>
      <c r="Q29" s="14" t="e">
        <f>VLOOKUP(B29,[1]Hoja1!$B$1:$D$133,3,FALSE)</f>
        <v>#N/A</v>
      </c>
      <c r="R29" s="24" t="e">
        <f t="shared" si="4"/>
        <v>#N/A</v>
      </c>
      <c r="S29" s="24"/>
    </row>
    <row r="30" spans="2:19" ht="17.25" customHeight="1" x14ac:dyDescent="0.2">
      <c r="B30" s="33">
        <v>42110102003</v>
      </c>
      <c r="C30" s="26" t="s">
        <v>52</v>
      </c>
      <c r="D30" s="27">
        <f>VLOOKUP($B30,[2]DATOS!$A$1:$N$137,3,FALSE)</f>
        <v>1554672000</v>
      </c>
      <c r="E30" s="27">
        <f>VLOOKUP($B30,[2]DATOS!$A$1:$N$137,4,FALSE)</f>
        <v>0</v>
      </c>
      <c r="F30" s="27">
        <f>VLOOKUP($B30,[2]DATOS!$A$1:$N$137,5,FALSE)</f>
        <v>-102376623</v>
      </c>
      <c r="G30" s="27">
        <f t="shared" si="0"/>
        <v>1452295377</v>
      </c>
      <c r="H30" s="27">
        <f>VLOOKUP($B30,[2]DATOS!$A$1:$N$137,7,FALSE)</f>
        <v>0</v>
      </c>
      <c r="I30" s="27">
        <f t="shared" si="1"/>
        <v>1452295377</v>
      </c>
      <c r="J30" s="27">
        <f>VLOOKUP($B30,[2]DATOS!$A$1:$N$137,9,FALSE)</f>
        <v>3165851</v>
      </c>
      <c r="K30" s="27">
        <f>VLOOKUP($B30,[2]DATOS!$A$1:$N$137,10,FALSE)</f>
        <v>1113832891</v>
      </c>
      <c r="L30" s="28">
        <f t="shared" si="2"/>
        <v>0.76694652385442386</v>
      </c>
      <c r="M30" s="27">
        <f>VLOOKUP($B30,[2]DATOS!$A$1:$N$137,12,FALSE)</f>
        <v>3165851</v>
      </c>
      <c r="N30" s="27">
        <f>VLOOKUP($B30,[2]DATOS!$A$1:$N$137,13,FALSE)</f>
        <v>975110702</v>
      </c>
      <c r="O30" s="28">
        <f t="shared" si="3"/>
        <v>0.67142725745934806</v>
      </c>
      <c r="Q30" s="14" t="e">
        <f>VLOOKUP(B30,[1]Hoja1!$B$1:$D$133,3,FALSE)</f>
        <v>#N/A</v>
      </c>
      <c r="R30" s="24" t="e">
        <f t="shared" si="4"/>
        <v>#N/A</v>
      </c>
      <c r="S30" s="24"/>
    </row>
    <row r="31" spans="2:19" ht="17.25" customHeight="1" x14ac:dyDescent="0.2">
      <c r="B31" s="33">
        <v>42110102004</v>
      </c>
      <c r="C31" s="26" t="s">
        <v>53</v>
      </c>
      <c r="D31" s="27">
        <f>VLOOKUP($B31,[2]DATOS!$A$1:$N$137,3,FALSE)</f>
        <v>401206000</v>
      </c>
      <c r="E31" s="27">
        <f>VLOOKUP($B31,[2]DATOS!$A$1:$N$137,4,FALSE)</f>
        <v>0</v>
      </c>
      <c r="F31" s="27">
        <f>VLOOKUP($B31,[2]DATOS!$A$1:$N$137,5,FALSE)</f>
        <v>0</v>
      </c>
      <c r="G31" s="27">
        <f t="shared" si="0"/>
        <v>401206000</v>
      </c>
      <c r="H31" s="27">
        <f>VLOOKUP($B31,[2]DATOS!$A$1:$N$137,7,FALSE)</f>
        <v>0</v>
      </c>
      <c r="I31" s="27">
        <f t="shared" si="1"/>
        <v>401206000</v>
      </c>
      <c r="J31" s="27">
        <f>VLOOKUP($B31,[2]DATOS!$A$1:$N$137,9,FALSE)</f>
        <v>29591200</v>
      </c>
      <c r="K31" s="27">
        <f>VLOOKUP($B31,[2]DATOS!$A$1:$N$137,10,FALSE)</f>
        <v>111413200</v>
      </c>
      <c r="L31" s="28">
        <f t="shared" si="2"/>
        <v>0.27769574732182467</v>
      </c>
      <c r="M31" s="27">
        <f>VLOOKUP($B31,[2]DATOS!$A$1:$N$137,12,FALSE)</f>
        <v>29591200</v>
      </c>
      <c r="N31" s="27">
        <f>VLOOKUP($B31,[2]DATOS!$A$1:$N$137,13,FALSE)</f>
        <v>111413200</v>
      </c>
      <c r="O31" s="28">
        <f t="shared" si="3"/>
        <v>0.27769574732182467</v>
      </c>
      <c r="Q31" s="14" t="e">
        <f>VLOOKUP(B31,[1]Hoja1!$B$1:$D$133,3,FALSE)</f>
        <v>#N/A</v>
      </c>
      <c r="R31" s="24" t="e">
        <f t="shared" si="4"/>
        <v>#N/A</v>
      </c>
      <c r="S31" s="24"/>
    </row>
    <row r="32" spans="2:19" ht="17.25" customHeight="1" x14ac:dyDescent="0.2">
      <c r="B32" s="33">
        <v>42110102005</v>
      </c>
      <c r="C32" s="26" t="s">
        <v>54</v>
      </c>
      <c r="D32" s="27">
        <f>VLOOKUP($B32,[2]DATOS!$A$1:$N$137,3,FALSE)</f>
        <v>218255000</v>
      </c>
      <c r="E32" s="27">
        <f>VLOOKUP($B32,[2]DATOS!$A$1:$N$137,4,FALSE)</f>
        <v>0</v>
      </c>
      <c r="F32" s="27">
        <f>VLOOKUP($B32,[2]DATOS!$A$1:$N$137,5,FALSE)</f>
        <v>0</v>
      </c>
      <c r="G32" s="27">
        <f t="shared" si="0"/>
        <v>218255000</v>
      </c>
      <c r="H32" s="27">
        <f>VLOOKUP($B32,[2]DATOS!$A$1:$N$137,7,FALSE)</f>
        <v>0</v>
      </c>
      <c r="I32" s="27">
        <f t="shared" si="1"/>
        <v>218255000</v>
      </c>
      <c r="J32" s="27">
        <f>VLOOKUP($B32,[2]DATOS!$A$1:$N$137,9,FALSE)</f>
        <v>13915600</v>
      </c>
      <c r="K32" s="27">
        <f>VLOOKUP($B32,[2]DATOS!$A$1:$N$137,10,FALSE)</f>
        <v>37987500</v>
      </c>
      <c r="L32" s="28">
        <f t="shared" si="2"/>
        <v>0.17405099539529451</v>
      </c>
      <c r="M32" s="27">
        <f>VLOOKUP($B32,[2]DATOS!$A$1:$N$137,12,FALSE)</f>
        <v>13915600</v>
      </c>
      <c r="N32" s="27">
        <f>VLOOKUP($B32,[2]DATOS!$A$1:$N$137,13,FALSE)</f>
        <v>37987500</v>
      </c>
      <c r="O32" s="28">
        <f t="shared" si="3"/>
        <v>0.17405099539529451</v>
      </c>
      <c r="Q32" s="14" t="e">
        <f>VLOOKUP(B32,[1]Hoja1!$B$1:$D$133,3,FALSE)</f>
        <v>#N/A</v>
      </c>
      <c r="R32" s="24" t="e">
        <f t="shared" si="4"/>
        <v>#N/A</v>
      </c>
      <c r="S32" s="24"/>
    </row>
    <row r="33" spans="2:19" ht="17.25" customHeight="1" x14ac:dyDescent="0.25">
      <c r="B33" s="33">
        <v>42110102006</v>
      </c>
      <c r="C33" s="32" t="s">
        <v>55</v>
      </c>
      <c r="D33" s="27">
        <f>VLOOKUP($B33,[2]DATOS!$A$1:$N$137,3,FALSE)</f>
        <v>300904000</v>
      </c>
      <c r="E33" s="34">
        <f>VLOOKUP($B33,[2]DATOS!$A$1:$N$137,4,FALSE)</f>
        <v>0</v>
      </c>
      <c r="F33" s="34">
        <f>VLOOKUP($B33,[2]DATOS!$A$1:$N$137,5,FALSE)</f>
        <v>0</v>
      </c>
      <c r="G33" s="34">
        <f t="shared" si="0"/>
        <v>300904000</v>
      </c>
      <c r="H33" s="27">
        <f>VLOOKUP($B33,[2]DATOS!$A$1:$N$137,7,FALSE)</f>
        <v>0</v>
      </c>
      <c r="I33" s="34">
        <f t="shared" si="1"/>
        <v>300904000</v>
      </c>
      <c r="J33" s="27">
        <f>VLOOKUP($B33,[2]DATOS!$A$1:$N$137,9,FALSE)</f>
        <v>14656800</v>
      </c>
      <c r="K33" s="27">
        <f>VLOOKUP($B33,[2]DATOS!$A$1:$N$137,10,FALSE)</f>
        <v>60782000</v>
      </c>
      <c r="L33" s="35">
        <f t="shared" si="2"/>
        <v>0.20199797942200834</v>
      </c>
      <c r="M33" s="27">
        <f>VLOOKUP($B33,[2]DATOS!$A$1:$N$137,12,FALSE)</f>
        <v>14656800</v>
      </c>
      <c r="N33" s="27">
        <f>VLOOKUP($B33,[2]DATOS!$A$1:$N$137,13,FALSE)</f>
        <v>60782000</v>
      </c>
      <c r="O33" s="35">
        <f t="shared" si="3"/>
        <v>0.20199797942200834</v>
      </c>
      <c r="Q33" s="14" t="e">
        <f>VLOOKUP(B33,[1]Hoja1!$B$1:$D$133,3,FALSE)</f>
        <v>#N/A</v>
      </c>
      <c r="R33" s="24" t="e">
        <f t="shared" si="4"/>
        <v>#N/A</v>
      </c>
      <c r="S33" s="24"/>
    </row>
    <row r="34" spans="2:19" ht="17.25" customHeight="1" x14ac:dyDescent="0.25">
      <c r="B34" s="33">
        <v>42110102007</v>
      </c>
      <c r="C34" s="32" t="s">
        <v>56</v>
      </c>
      <c r="D34" s="27">
        <f>VLOOKUP($B34,[2]DATOS!$A$1:$N$137,3,FALSE)</f>
        <v>224775000</v>
      </c>
      <c r="E34" s="34">
        <f>VLOOKUP($B34,[2]DATOS!$A$1:$N$137,4,FALSE)</f>
        <v>0</v>
      </c>
      <c r="F34" s="34">
        <f>VLOOKUP($B34,[2]DATOS!$A$1:$N$137,5,FALSE)</f>
        <v>0</v>
      </c>
      <c r="G34" s="34">
        <f t="shared" si="0"/>
        <v>224775000</v>
      </c>
      <c r="H34" s="27">
        <f>VLOOKUP($B34,[2]DATOS!$A$1:$N$137,7,FALSE)</f>
        <v>0</v>
      </c>
      <c r="I34" s="34">
        <f t="shared" si="1"/>
        <v>224775000</v>
      </c>
      <c r="J34" s="27">
        <f>VLOOKUP($B34,[2]DATOS!$A$1:$N$137,9,FALSE)</f>
        <v>9772100</v>
      </c>
      <c r="K34" s="27">
        <f>VLOOKUP($B34,[2]DATOS!$A$1:$N$137,10,FALSE)</f>
        <v>40523700</v>
      </c>
      <c r="L34" s="35">
        <f t="shared" si="2"/>
        <v>0.18028561895228562</v>
      </c>
      <c r="M34" s="27">
        <f>VLOOKUP($B34,[2]DATOS!$A$1:$N$137,12,FALSE)</f>
        <v>9772100</v>
      </c>
      <c r="N34" s="27">
        <f>VLOOKUP($B34,[2]DATOS!$A$1:$N$137,13,FALSE)</f>
        <v>40523700</v>
      </c>
      <c r="O34" s="35">
        <f t="shared" si="3"/>
        <v>0.18028561895228562</v>
      </c>
      <c r="Q34" s="14" t="e">
        <f>VLOOKUP(B34,[1]Hoja1!$B$1:$D$133,3,FALSE)</f>
        <v>#N/A</v>
      </c>
      <c r="R34" s="24" t="e">
        <f t="shared" si="4"/>
        <v>#N/A</v>
      </c>
      <c r="S34" s="24"/>
    </row>
    <row r="35" spans="2:19" s="31" customFormat="1" ht="17.25" customHeight="1" x14ac:dyDescent="0.2">
      <c r="B35" s="19" t="s">
        <v>57</v>
      </c>
      <c r="C35" s="36" t="s">
        <v>58</v>
      </c>
      <c r="D35" s="37">
        <f>SUM(D36,D39)</f>
        <v>488337000</v>
      </c>
      <c r="E35" s="37">
        <f>SUM(E36,E39)</f>
        <v>0</v>
      </c>
      <c r="F35" s="37">
        <f>SUM(F36,F39)</f>
        <v>0</v>
      </c>
      <c r="G35" s="37">
        <f t="shared" si="0"/>
        <v>488337000</v>
      </c>
      <c r="H35" s="37">
        <f>SUM(H36,H39)</f>
        <v>0</v>
      </c>
      <c r="I35" s="37">
        <f t="shared" si="1"/>
        <v>488337000</v>
      </c>
      <c r="J35" s="37">
        <f>SUM(J36,J39)</f>
        <v>4349171</v>
      </c>
      <c r="K35" s="37">
        <f>SUM(K36,K39)</f>
        <v>324694804</v>
      </c>
      <c r="L35" s="22">
        <f t="shared" si="2"/>
        <v>0.66489904307885739</v>
      </c>
      <c r="M35" s="37">
        <f>SUM(M36,M39)</f>
        <v>4349171</v>
      </c>
      <c r="N35" s="37">
        <f>SUM(N36,N39)</f>
        <v>324694804</v>
      </c>
      <c r="O35" s="22">
        <f t="shared" si="3"/>
        <v>0.66489904307885739</v>
      </c>
      <c r="Q35" s="14">
        <f>VLOOKUP(B35,[1]Hoja1!$B$1:$D$133,3,FALSE)</f>
        <v>488337000</v>
      </c>
      <c r="R35" s="24">
        <f t="shared" si="4"/>
        <v>0</v>
      </c>
      <c r="S35" s="24"/>
    </row>
    <row r="36" spans="2:19" s="31" customFormat="1" ht="17.25" customHeight="1" x14ac:dyDescent="0.2">
      <c r="B36" s="19" t="s">
        <v>59</v>
      </c>
      <c r="C36" s="20" t="s">
        <v>44</v>
      </c>
      <c r="D36" s="37">
        <f>SUM(D37:D38,D40)</f>
        <v>438337000</v>
      </c>
      <c r="E36" s="37">
        <f>SUM(E37:E38,E40)</f>
        <v>0</v>
      </c>
      <c r="F36" s="37">
        <f>SUM(F37:F38,F40)</f>
        <v>0</v>
      </c>
      <c r="G36" s="37">
        <f t="shared" si="0"/>
        <v>438337000</v>
      </c>
      <c r="H36" s="37">
        <f>SUM(H37:H38,H40)</f>
        <v>0</v>
      </c>
      <c r="I36" s="37">
        <f t="shared" si="1"/>
        <v>438337000</v>
      </c>
      <c r="J36" s="37">
        <f>SUM(J37:J38,J40)</f>
        <v>1911671</v>
      </c>
      <c r="K36" s="37">
        <f>SUM(K37:K38,K40)</f>
        <v>317382304</v>
      </c>
      <c r="L36" s="22">
        <f t="shared" si="2"/>
        <v>0.72406003599969881</v>
      </c>
      <c r="M36" s="37">
        <f>SUM(M37:M38,M40)</f>
        <v>1911671</v>
      </c>
      <c r="N36" s="37">
        <f>SUM(N37:N38,N40)</f>
        <v>317382304</v>
      </c>
      <c r="O36" s="22">
        <f t="shared" si="3"/>
        <v>0.72406003599969881</v>
      </c>
      <c r="Q36" s="14">
        <f>VLOOKUP(B36,[1]Hoja1!$B$1:$D$133,3,FALSE)</f>
        <v>438337000</v>
      </c>
      <c r="R36" s="24">
        <f t="shared" si="4"/>
        <v>0</v>
      </c>
      <c r="S36" s="24"/>
    </row>
    <row r="37" spans="2:19" ht="17.25" customHeight="1" x14ac:dyDescent="0.2">
      <c r="B37" s="25">
        <v>4211010300102</v>
      </c>
      <c r="C37" s="32" t="s">
        <v>60</v>
      </c>
      <c r="D37" s="27">
        <f>VLOOKUP($B37,[2]DATOS!$A$1:$N$137,3,FALSE)</f>
        <v>300000000</v>
      </c>
      <c r="E37" s="27">
        <f>VLOOKUP($B37,[2]DATOS!$A$1:$N$137,4,FALSE)</f>
        <v>0</v>
      </c>
      <c r="F37" s="27">
        <f>VLOOKUP($B37,[2]DATOS!$A$1:$N$137,5,FALSE)</f>
        <v>0</v>
      </c>
      <c r="G37" s="27">
        <f t="shared" si="0"/>
        <v>300000000</v>
      </c>
      <c r="H37" s="27">
        <f>VLOOKUP($B37,[2]DATOS!$A$1:$N$137,7,FALSE)</f>
        <v>0</v>
      </c>
      <c r="I37" s="27">
        <f t="shared" si="1"/>
        <v>300000000</v>
      </c>
      <c r="J37" s="27">
        <f>VLOOKUP($B37,[2]DATOS!$A$1:$N$137,9,FALSE)</f>
        <v>0</v>
      </c>
      <c r="K37" s="27">
        <f>VLOOKUP($B37,[2]DATOS!$A$1:$N$137,10,FALSE)</f>
        <v>297703942</v>
      </c>
      <c r="L37" s="28">
        <f t="shared" si="2"/>
        <v>0.99234647333333337</v>
      </c>
      <c r="M37" s="27">
        <f>VLOOKUP($B37,[2]DATOS!$A$1:$N$137,12,FALSE)</f>
        <v>0</v>
      </c>
      <c r="N37" s="27">
        <f>VLOOKUP($B37,[2]DATOS!$A$1:$N$137,13,FALSE)</f>
        <v>297703942</v>
      </c>
      <c r="O37" s="28">
        <f t="shared" si="3"/>
        <v>0.99234647333333337</v>
      </c>
      <c r="Q37" s="14" t="e">
        <f>VLOOKUP(B37,[1]Hoja1!$B$1:$D$133,3,FALSE)</f>
        <v>#N/A</v>
      </c>
      <c r="R37" s="24" t="e">
        <f t="shared" si="4"/>
        <v>#N/A</v>
      </c>
      <c r="S37" s="24"/>
    </row>
    <row r="38" spans="2:19" ht="17.25" customHeight="1" x14ac:dyDescent="0.2">
      <c r="B38" s="25">
        <v>4211010300103</v>
      </c>
      <c r="C38" s="26" t="s">
        <v>61</v>
      </c>
      <c r="D38" s="27">
        <f>VLOOKUP($B38,[2]DATOS!$A$1:$N$137,3,FALSE)</f>
        <v>38337000</v>
      </c>
      <c r="E38" s="27">
        <f>VLOOKUP($B38,[2]DATOS!$A$1:$N$137,4,FALSE)</f>
        <v>0</v>
      </c>
      <c r="F38" s="27">
        <f>VLOOKUP($B38,[2]DATOS!$A$1:$N$137,5,FALSE)</f>
        <v>0</v>
      </c>
      <c r="G38" s="27">
        <f t="shared" si="0"/>
        <v>38337000</v>
      </c>
      <c r="H38" s="27">
        <f>VLOOKUP($B38,[2]DATOS!$A$1:$N$137,7,FALSE)</f>
        <v>0</v>
      </c>
      <c r="I38" s="27">
        <f t="shared" si="1"/>
        <v>38337000</v>
      </c>
      <c r="J38" s="27">
        <f>VLOOKUP($B38,[2]DATOS!$A$1:$N$137,9,FALSE)</f>
        <v>611671</v>
      </c>
      <c r="K38" s="27">
        <f>VLOOKUP($B38,[2]DATOS!$A$1:$N$137,10,FALSE)</f>
        <v>17251695</v>
      </c>
      <c r="L38" s="28">
        <f t="shared" si="2"/>
        <v>0.45000117380076687</v>
      </c>
      <c r="M38" s="27">
        <f>VLOOKUP($B38,[2]DATOS!$A$1:$N$137,12,FALSE)</f>
        <v>611671</v>
      </c>
      <c r="N38" s="27">
        <f>VLOOKUP($B38,[2]DATOS!$A$1:$N$137,13,FALSE)</f>
        <v>17251695</v>
      </c>
      <c r="O38" s="28">
        <f t="shared" si="3"/>
        <v>0.45000117380076687</v>
      </c>
      <c r="Q38" s="14" t="e">
        <f>VLOOKUP(B38,[1]Hoja1!$B$1:$D$133,3,FALSE)</f>
        <v>#N/A</v>
      </c>
      <c r="R38" s="24" t="e">
        <f t="shared" si="4"/>
        <v>#N/A</v>
      </c>
      <c r="S38" s="24"/>
    </row>
    <row r="39" spans="2:19" ht="17.25" customHeight="1" x14ac:dyDescent="0.25">
      <c r="B39" s="25">
        <v>42110103069</v>
      </c>
      <c r="C39" s="32" t="s">
        <v>62</v>
      </c>
      <c r="D39" s="27">
        <f>VLOOKUP($B39,[2]DATOS!$A$1:$N$137,3,FALSE)</f>
        <v>50000000</v>
      </c>
      <c r="E39" s="34">
        <f>VLOOKUP($B39,[2]DATOS!$A$1:$N$137,4,FALSE)</f>
        <v>0</v>
      </c>
      <c r="F39" s="34">
        <f>VLOOKUP($B39,[2]DATOS!$A$1:$N$137,5,FALSE)</f>
        <v>0</v>
      </c>
      <c r="G39" s="34">
        <f t="shared" si="0"/>
        <v>50000000</v>
      </c>
      <c r="H39" s="27">
        <f>VLOOKUP($B39,[2]DATOS!$A$1:$N$137,7,FALSE)</f>
        <v>0</v>
      </c>
      <c r="I39" s="34">
        <f t="shared" si="1"/>
        <v>50000000</v>
      </c>
      <c r="J39" s="27">
        <f>VLOOKUP($B39,[2]DATOS!$A$1:$N$137,9,FALSE)</f>
        <v>2437500</v>
      </c>
      <c r="K39" s="27">
        <f>VLOOKUP($B39,[2]DATOS!$A$1:$N$137,10,FALSE)</f>
        <v>7312500</v>
      </c>
      <c r="L39" s="35">
        <f t="shared" si="2"/>
        <v>0.14624999999999999</v>
      </c>
      <c r="M39" s="27">
        <f>VLOOKUP($B39,[2]DATOS!$A$1:$N$137,12,FALSE)</f>
        <v>2437500</v>
      </c>
      <c r="N39" s="27">
        <f>VLOOKUP($B39,[2]DATOS!$A$1:$N$137,13,FALSE)</f>
        <v>7312500</v>
      </c>
      <c r="O39" s="35">
        <f t="shared" si="3"/>
        <v>0.14624999999999999</v>
      </c>
      <c r="Q39" s="14" t="e">
        <f>VLOOKUP(B39,[1]Hoja1!$B$1:$D$133,3,FALSE)</f>
        <v>#N/A</v>
      </c>
      <c r="R39" s="24" t="e">
        <f t="shared" si="4"/>
        <v>#N/A</v>
      </c>
      <c r="S39" s="24"/>
    </row>
    <row r="40" spans="2:19" ht="17.25" customHeight="1" x14ac:dyDescent="0.25">
      <c r="B40" s="25">
        <v>42110103190</v>
      </c>
      <c r="C40" s="32" t="s">
        <v>63</v>
      </c>
      <c r="D40" s="27">
        <f>VLOOKUP($B40,[2]DATOS!$A$1:$N$137,3,FALSE)</f>
        <v>100000000</v>
      </c>
      <c r="E40" s="34">
        <f>VLOOKUP($B40,[2]DATOS!$A$1:$N$137,4,FALSE)</f>
        <v>0</v>
      </c>
      <c r="F40" s="34">
        <f>VLOOKUP($B40,[2]DATOS!$A$1:$N$137,5,FALSE)</f>
        <v>0</v>
      </c>
      <c r="G40" s="34">
        <f t="shared" si="0"/>
        <v>100000000</v>
      </c>
      <c r="H40" s="27">
        <f>VLOOKUP($B40,[2]DATOS!$A$1:$N$137,7,FALSE)</f>
        <v>0</v>
      </c>
      <c r="I40" s="34">
        <f t="shared" si="1"/>
        <v>100000000</v>
      </c>
      <c r="J40" s="27">
        <f>VLOOKUP($B40,[2]DATOS!$A$1:$N$137,9,FALSE)</f>
        <v>1300000</v>
      </c>
      <c r="K40" s="27">
        <f>VLOOKUP($B40,[2]DATOS!$A$1:$N$137,10,FALSE)</f>
        <v>2426667</v>
      </c>
      <c r="L40" s="35">
        <f t="shared" si="2"/>
        <v>2.4266670000000001E-2</v>
      </c>
      <c r="M40" s="27">
        <f>VLOOKUP($B40,[2]DATOS!$A$1:$N$137,12,FALSE)</f>
        <v>1300000</v>
      </c>
      <c r="N40" s="27">
        <f>VLOOKUP($B40,[2]DATOS!$A$1:$N$137,13,FALSE)</f>
        <v>2426667</v>
      </c>
      <c r="O40" s="35">
        <f t="shared" si="3"/>
        <v>2.4266670000000001E-2</v>
      </c>
      <c r="Q40" s="14" t="e">
        <f>VLOOKUP(B40,[1]Hoja1!$B$1:$D$133,3,FALSE)</f>
        <v>#N/A</v>
      </c>
      <c r="R40" s="24" t="e">
        <f t="shared" si="4"/>
        <v>#N/A</v>
      </c>
      <c r="S40" s="24"/>
    </row>
    <row r="41" spans="2:19" s="31" customFormat="1" ht="17.25" customHeight="1" x14ac:dyDescent="0.25">
      <c r="B41" s="19" t="s">
        <v>64</v>
      </c>
      <c r="C41" s="20" t="s">
        <v>65</v>
      </c>
      <c r="D41" s="29">
        <f>+D42</f>
        <v>19959674000</v>
      </c>
      <c r="E41" s="29">
        <f>+E42</f>
        <v>0</v>
      </c>
      <c r="F41" s="29">
        <f>+F42</f>
        <v>3066981910</v>
      </c>
      <c r="G41" s="29">
        <f t="shared" si="0"/>
        <v>23026655910</v>
      </c>
      <c r="H41" s="29">
        <f>+H42</f>
        <v>0</v>
      </c>
      <c r="I41" s="29">
        <f t="shared" si="1"/>
        <v>23026655910</v>
      </c>
      <c r="J41" s="29">
        <f>+J42</f>
        <v>1153937092</v>
      </c>
      <c r="K41" s="29">
        <f>+K42</f>
        <v>8767227134</v>
      </c>
      <c r="L41" s="30">
        <f t="shared" si="2"/>
        <v>0.3807425258911597</v>
      </c>
      <c r="M41" s="29">
        <f>+M42</f>
        <v>1612048189</v>
      </c>
      <c r="N41" s="29">
        <f>+N42</f>
        <v>2990635711</v>
      </c>
      <c r="O41" s="30">
        <f t="shared" si="3"/>
        <v>0.12987711818376671</v>
      </c>
      <c r="Q41" s="14">
        <f>VLOOKUP(B41,[1]Hoja1!$B$1:$D$133,3,FALSE)</f>
        <v>19959674000</v>
      </c>
      <c r="R41" s="24">
        <f t="shared" si="4"/>
        <v>0</v>
      </c>
      <c r="S41" s="24"/>
    </row>
    <row r="42" spans="2:19" s="31" customFormat="1" ht="17.25" customHeight="1" x14ac:dyDescent="0.2">
      <c r="B42" s="19" t="s">
        <v>66</v>
      </c>
      <c r="C42" s="38" t="s">
        <v>67</v>
      </c>
      <c r="D42" s="37">
        <f>+D43+D47</f>
        <v>19959674000</v>
      </c>
      <c r="E42" s="37">
        <f>+E43+E47</f>
        <v>0</v>
      </c>
      <c r="F42" s="37">
        <f>+F43+F47</f>
        <v>3066981910</v>
      </c>
      <c r="G42" s="37">
        <f t="shared" si="0"/>
        <v>23026655910</v>
      </c>
      <c r="H42" s="37">
        <f>+H43+H47</f>
        <v>0</v>
      </c>
      <c r="I42" s="37">
        <f t="shared" si="1"/>
        <v>23026655910</v>
      </c>
      <c r="J42" s="37">
        <f>+J43+J47</f>
        <v>1153937092</v>
      </c>
      <c r="K42" s="37">
        <f>+K43+K47</f>
        <v>8767227134</v>
      </c>
      <c r="L42" s="22">
        <f t="shared" si="2"/>
        <v>0.3807425258911597</v>
      </c>
      <c r="M42" s="37">
        <f>+M43+M47</f>
        <v>1612048189</v>
      </c>
      <c r="N42" s="37">
        <f>+N43+N47</f>
        <v>2990635711</v>
      </c>
      <c r="O42" s="22">
        <f t="shared" si="3"/>
        <v>0.12987711818376671</v>
      </c>
      <c r="Q42" s="14">
        <f>VLOOKUP(B42,[1]Hoja1!$B$1:$D$133,3,FALSE)</f>
        <v>19959674000</v>
      </c>
      <c r="R42" s="24">
        <f t="shared" si="4"/>
        <v>0</v>
      </c>
      <c r="S42" s="24"/>
    </row>
    <row r="43" spans="2:19" s="31" customFormat="1" ht="17.25" customHeight="1" x14ac:dyDescent="0.2">
      <c r="B43" s="19" t="s">
        <v>68</v>
      </c>
      <c r="C43" s="38" t="s">
        <v>69</v>
      </c>
      <c r="D43" s="37">
        <f>SUM(D44:D46)</f>
        <v>1950037000</v>
      </c>
      <c r="E43" s="37">
        <f>SUM(E44:E46)</f>
        <v>0</v>
      </c>
      <c r="F43" s="37">
        <f>SUM(F44:F46)</f>
        <v>103644368</v>
      </c>
      <c r="G43" s="37">
        <f t="shared" si="0"/>
        <v>2053681368</v>
      </c>
      <c r="H43" s="37">
        <f>SUM(H44:H46)</f>
        <v>0</v>
      </c>
      <c r="I43" s="37">
        <f t="shared" si="1"/>
        <v>2053681368</v>
      </c>
      <c r="J43" s="37">
        <f>SUM(J44:J46)</f>
        <v>148119826</v>
      </c>
      <c r="K43" s="37">
        <f>SUM(K44:K46)</f>
        <v>347801393</v>
      </c>
      <c r="L43" s="22">
        <f t="shared" si="2"/>
        <v>0.16935509004432864</v>
      </c>
      <c r="M43" s="37">
        <f>SUM(M44:M46)</f>
        <v>57156034</v>
      </c>
      <c r="N43" s="37">
        <f>SUM(N44:N46)</f>
        <v>91848115</v>
      </c>
      <c r="O43" s="22">
        <f t="shared" si="3"/>
        <v>4.4723644296119455E-2</v>
      </c>
      <c r="Q43" s="14">
        <f>VLOOKUP(B43,[1]Hoja1!$B$1:$D$133,3,FALSE)</f>
        <v>1950037000</v>
      </c>
      <c r="R43" s="24">
        <f t="shared" si="4"/>
        <v>0</v>
      </c>
      <c r="S43" s="24"/>
    </row>
    <row r="44" spans="2:19" ht="17.25" customHeight="1" x14ac:dyDescent="0.25">
      <c r="B44" s="33">
        <v>42120201002</v>
      </c>
      <c r="C44" s="32" t="s">
        <v>70</v>
      </c>
      <c r="D44" s="27">
        <f>VLOOKUP($B44,[2]DATOS!$A$1:$N$137,3,FALSE)</f>
        <v>91116000</v>
      </c>
      <c r="E44" s="34">
        <f>VLOOKUP($B44,[2]DATOS!$A$1:$N$137,4,FALSE)</f>
        <v>0</v>
      </c>
      <c r="F44" s="34">
        <f>VLOOKUP($B44,[2]DATOS!$A$1:$N$137,5,FALSE)</f>
        <v>-8949824</v>
      </c>
      <c r="G44" s="34">
        <f t="shared" si="0"/>
        <v>82166176</v>
      </c>
      <c r="H44" s="27">
        <f>VLOOKUP($B44,[2]DATOS!$A$1:$N$137,7,FALSE)</f>
        <v>0</v>
      </c>
      <c r="I44" s="34">
        <f t="shared" si="1"/>
        <v>82166176</v>
      </c>
      <c r="J44" s="27">
        <f>VLOOKUP($B44,[2]DATOS!$A$1:$N$137,9,FALSE)</f>
        <v>0</v>
      </c>
      <c r="K44" s="27">
        <f>VLOOKUP($B44,[2]DATOS!$A$1:$N$137,10,FALSE)</f>
        <v>18050176</v>
      </c>
      <c r="L44" s="35">
        <f t="shared" si="2"/>
        <v>0.21967891021239688</v>
      </c>
      <c r="M44" s="27">
        <f>VLOOKUP($B44,[2]DATOS!$A$1:$N$137,12,FALSE)</f>
        <v>2998129</v>
      </c>
      <c r="N44" s="27">
        <f>VLOOKUP($B44,[2]DATOS!$A$1:$N$137,13,FALSE)</f>
        <v>2998129</v>
      </c>
      <c r="O44" s="35">
        <f t="shared" si="3"/>
        <v>3.6488603290969757E-2</v>
      </c>
      <c r="Q44" s="14" t="e">
        <f>VLOOKUP(B44,[1]Hoja1!$B$1:$D$133,3,FALSE)</f>
        <v>#N/A</v>
      </c>
      <c r="R44" s="24" t="e">
        <f t="shared" si="4"/>
        <v>#N/A</v>
      </c>
      <c r="S44" s="24"/>
    </row>
    <row r="45" spans="2:19" ht="17.25" customHeight="1" x14ac:dyDescent="0.2">
      <c r="B45" s="33">
        <v>42120201003</v>
      </c>
      <c r="C45" s="26" t="s">
        <v>71</v>
      </c>
      <c r="D45" s="27">
        <f>VLOOKUP($B45,[2]DATOS!$A$1:$N$137,3,FALSE)</f>
        <v>360256000</v>
      </c>
      <c r="E45" s="27">
        <f>VLOOKUP($B45,[2]DATOS!$A$1:$N$137,4,FALSE)</f>
        <v>0</v>
      </c>
      <c r="F45" s="27">
        <f>VLOOKUP($B45,[2]DATOS!$A$1:$N$137,5,FALSE)</f>
        <v>112594192</v>
      </c>
      <c r="G45" s="27">
        <f t="shared" si="0"/>
        <v>472850192</v>
      </c>
      <c r="H45" s="27">
        <f>VLOOKUP($B45,[2]DATOS!$A$1:$N$137,7,FALSE)</f>
        <v>0</v>
      </c>
      <c r="I45" s="27">
        <f t="shared" si="1"/>
        <v>472850192</v>
      </c>
      <c r="J45" s="27">
        <f>VLOOKUP($B45,[2]DATOS!$A$1:$N$137,9,FALSE)</f>
        <v>122000</v>
      </c>
      <c r="K45" s="27">
        <f>VLOOKUP($B45,[2]DATOS!$A$1:$N$137,10,FALSE)</f>
        <v>159847132</v>
      </c>
      <c r="L45" s="28">
        <f t="shared" si="2"/>
        <v>0.33805026349656214</v>
      </c>
      <c r="M45" s="27">
        <f>VLOOKUP($B45,[2]DATOS!$A$1:$N$137,12,FALSE)</f>
        <v>32251646</v>
      </c>
      <c r="N45" s="27">
        <f>VLOOKUP($B45,[2]DATOS!$A$1:$N$137,13,FALSE)</f>
        <v>66943727</v>
      </c>
      <c r="O45" s="28">
        <f t="shared" si="3"/>
        <v>0.14157491766440902</v>
      </c>
      <c r="Q45" s="14" t="e">
        <f>VLOOKUP(B45,[1]Hoja1!$B$1:$D$133,3,FALSE)</f>
        <v>#N/A</v>
      </c>
      <c r="R45" s="24" t="e">
        <f t="shared" si="4"/>
        <v>#N/A</v>
      </c>
      <c r="S45" s="24"/>
    </row>
    <row r="46" spans="2:19" ht="17.25" customHeight="1" x14ac:dyDescent="0.2">
      <c r="B46" s="33">
        <v>42120201004</v>
      </c>
      <c r="C46" s="26" t="s">
        <v>72</v>
      </c>
      <c r="D46" s="27">
        <f>VLOOKUP($B46,[2]DATOS!$A$1:$N$137,3,FALSE)</f>
        <v>1498665000</v>
      </c>
      <c r="E46" s="27">
        <f>VLOOKUP($B46,[2]DATOS!$A$1:$N$137,4,FALSE)</f>
        <v>0</v>
      </c>
      <c r="F46" s="27">
        <f>VLOOKUP($B46,[2]DATOS!$A$1:$N$137,5,FALSE)</f>
        <v>0</v>
      </c>
      <c r="G46" s="27">
        <f t="shared" si="0"/>
        <v>1498665000</v>
      </c>
      <c r="H46" s="27">
        <f>VLOOKUP($B46,[2]DATOS!$A$1:$N$137,7,FALSE)</f>
        <v>0</v>
      </c>
      <c r="I46" s="27">
        <f t="shared" si="1"/>
        <v>1498665000</v>
      </c>
      <c r="J46" s="27">
        <f>VLOOKUP($B46,[2]DATOS!$A$1:$N$137,9,FALSE)</f>
        <v>147997826</v>
      </c>
      <c r="K46" s="27">
        <f>VLOOKUP($B46,[2]DATOS!$A$1:$N$137,10,FALSE)</f>
        <v>169904085</v>
      </c>
      <c r="L46" s="28">
        <f t="shared" si="2"/>
        <v>0.11337028955770635</v>
      </c>
      <c r="M46" s="27">
        <f>VLOOKUP($B46,[2]DATOS!$A$1:$N$137,12,FALSE)</f>
        <v>21906259</v>
      </c>
      <c r="N46" s="27">
        <f>VLOOKUP($B46,[2]DATOS!$A$1:$N$137,13,FALSE)</f>
        <v>21906259</v>
      </c>
      <c r="O46" s="28">
        <f t="shared" si="3"/>
        <v>1.4617181958609829E-2</v>
      </c>
      <c r="Q46" s="14" t="e">
        <f>VLOOKUP(B46,[1]Hoja1!$B$1:$D$133,3,FALSE)</f>
        <v>#N/A</v>
      </c>
      <c r="R46" s="24" t="e">
        <f t="shared" si="4"/>
        <v>#N/A</v>
      </c>
      <c r="S46" s="24"/>
    </row>
    <row r="47" spans="2:19" s="31" customFormat="1" ht="17.25" customHeight="1" x14ac:dyDescent="0.25">
      <c r="B47" s="19" t="s">
        <v>73</v>
      </c>
      <c r="C47" s="20" t="s">
        <v>74</v>
      </c>
      <c r="D47" s="29">
        <f>SUM(D48:D52)</f>
        <v>18009637000</v>
      </c>
      <c r="E47" s="29">
        <f>SUM(E48:E52)</f>
        <v>0</v>
      </c>
      <c r="F47" s="29">
        <f>SUM(F48:F52)</f>
        <v>2963337542</v>
      </c>
      <c r="G47" s="29">
        <f t="shared" si="0"/>
        <v>20972974542</v>
      </c>
      <c r="H47" s="29">
        <f>SUM(H48:H52)</f>
        <v>0</v>
      </c>
      <c r="I47" s="29">
        <f t="shared" si="1"/>
        <v>20972974542</v>
      </c>
      <c r="J47" s="29">
        <f>SUM(J48:J52)</f>
        <v>1005817266</v>
      </c>
      <c r="K47" s="29">
        <f>SUM(K48:K52)</f>
        <v>8419425741</v>
      </c>
      <c r="L47" s="30">
        <f t="shared" si="2"/>
        <v>0.401441661226425</v>
      </c>
      <c r="M47" s="29">
        <f>SUM(M48:M52)</f>
        <v>1554892155</v>
      </c>
      <c r="N47" s="29">
        <f>SUM(N48:N52)</f>
        <v>2898787596</v>
      </c>
      <c r="O47" s="30">
        <f t="shared" si="3"/>
        <v>0.13821537761345937</v>
      </c>
      <c r="Q47" s="14">
        <f>VLOOKUP(B47,[1]Hoja1!$B$1:$D$133,3,FALSE)</f>
        <v>18009637000</v>
      </c>
      <c r="R47" s="24">
        <f t="shared" si="4"/>
        <v>0</v>
      </c>
      <c r="S47" s="24"/>
    </row>
    <row r="48" spans="2:19" ht="17.25" customHeight="1" x14ac:dyDescent="0.25">
      <c r="B48" s="33">
        <v>42120202006</v>
      </c>
      <c r="C48" s="32" t="s">
        <v>75</v>
      </c>
      <c r="D48" s="27">
        <f>VLOOKUP($B48,[2]DATOS!$A$1:$N$137,3,FALSE)</f>
        <v>457185000</v>
      </c>
      <c r="E48" s="34">
        <f>VLOOKUP($B48,[2]DATOS!$A$1:$N$137,4,FALSE)</f>
        <v>0</v>
      </c>
      <c r="F48" s="34">
        <f>VLOOKUP($B48,[2]DATOS!$A$1:$N$137,5,FALSE)</f>
        <v>-21387749</v>
      </c>
      <c r="G48" s="34">
        <f t="shared" si="0"/>
        <v>435797251</v>
      </c>
      <c r="H48" s="27">
        <f>VLOOKUP($B48,[2]DATOS!$A$1:$N$137,7,FALSE)</f>
        <v>0</v>
      </c>
      <c r="I48" s="34">
        <f t="shared" si="1"/>
        <v>435797251</v>
      </c>
      <c r="J48" s="27">
        <f>VLOOKUP($B48,[2]DATOS!$A$1:$N$137,9,FALSE)</f>
        <v>13356381</v>
      </c>
      <c r="K48" s="27">
        <f>VLOOKUP($B48,[2]DATOS!$A$1:$N$137,10,FALSE)</f>
        <v>110186542</v>
      </c>
      <c r="L48" s="35">
        <f t="shared" si="2"/>
        <v>0.25283900196056996</v>
      </c>
      <c r="M48" s="27">
        <f>VLOOKUP($B48,[2]DATOS!$A$1:$N$137,12,FALSE)</f>
        <v>16549033</v>
      </c>
      <c r="N48" s="27">
        <f>VLOOKUP($B48,[2]DATOS!$A$1:$N$137,13,FALSE)</f>
        <v>47906303</v>
      </c>
      <c r="O48" s="35">
        <f t="shared" si="3"/>
        <v>0.10992796051391339</v>
      </c>
      <c r="Q48" s="14" t="e">
        <f>VLOOKUP(B48,[1]Hoja1!$B$1:$D$133,3,FALSE)</f>
        <v>#N/A</v>
      </c>
      <c r="R48" s="24" t="e">
        <f t="shared" si="4"/>
        <v>#N/A</v>
      </c>
      <c r="S48" s="24"/>
    </row>
    <row r="49" spans="1:19" ht="17.25" customHeight="1" x14ac:dyDescent="0.25">
      <c r="B49" s="33">
        <v>42120202007</v>
      </c>
      <c r="C49" s="32" t="s">
        <v>76</v>
      </c>
      <c r="D49" s="27">
        <f>VLOOKUP($B49,[2]DATOS!$A$1:$N$137,3,FALSE)</f>
        <v>5187868000</v>
      </c>
      <c r="E49" s="34">
        <f>VLOOKUP($B49,[2]DATOS!$A$1:$N$137,4,FALSE)</f>
        <v>0</v>
      </c>
      <c r="F49" s="34">
        <f>VLOOKUP($B49,[2]DATOS!$A$1:$N$137,5,FALSE)</f>
        <v>1287663811</v>
      </c>
      <c r="G49" s="34">
        <f t="shared" si="0"/>
        <v>6475531811</v>
      </c>
      <c r="H49" s="27">
        <f>VLOOKUP($B49,[2]DATOS!$A$1:$N$137,7,FALSE)</f>
        <v>0</v>
      </c>
      <c r="I49" s="34">
        <f t="shared" si="1"/>
        <v>6475531811</v>
      </c>
      <c r="J49" s="27">
        <f>VLOOKUP($B49,[2]DATOS!$A$1:$N$137,9,FALSE)</f>
        <v>2194950</v>
      </c>
      <c r="K49" s="27">
        <f>VLOOKUP($B49,[2]DATOS!$A$1:$N$137,10,FALSE)</f>
        <v>2264220456</v>
      </c>
      <c r="L49" s="35">
        <f t="shared" si="2"/>
        <v>0.34965783847339976</v>
      </c>
      <c r="M49" s="27">
        <f>VLOOKUP($B49,[2]DATOS!$A$1:$N$137,12,FALSE)</f>
        <v>1135913946</v>
      </c>
      <c r="N49" s="27">
        <f>VLOOKUP($B49,[2]DATOS!$A$1:$N$137,13,FALSE)</f>
        <v>1335989984</v>
      </c>
      <c r="O49" s="35">
        <f t="shared" si="3"/>
        <v>0.20631355431387904</v>
      </c>
      <c r="Q49" s="14" t="e">
        <f>VLOOKUP(B49,[1]Hoja1!$B$1:$D$133,3,FALSE)</f>
        <v>#N/A</v>
      </c>
      <c r="R49" s="24" t="e">
        <f t="shared" si="4"/>
        <v>#N/A</v>
      </c>
      <c r="S49" s="24"/>
    </row>
    <row r="50" spans="1:19" ht="17.25" customHeight="1" x14ac:dyDescent="0.2">
      <c r="B50" s="33">
        <v>42120202008</v>
      </c>
      <c r="C50" s="26" t="s">
        <v>77</v>
      </c>
      <c r="D50" s="27">
        <f>VLOOKUP($B50,[2]DATOS!$A$1:$N$137,3,FALSE)</f>
        <v>9445982000</v>
      </c>
      <c r="E50" s="27">
        <f>VLOOKUP($B50,[2]DATOS!$A$1:$N$137,4,FALSE)</f>
        <v>0</v>
      </c>
      <c r="F50" s="27">
        <f>VLOOKUP($B50,[2]DATOS!$A$1:$N$137,5,FALSE)</f>
        <v>1153512350</v>
      </c>
      <c r="G50" s="27">
        <f t="shared" si="0"/>
        <v>10599494350</v>
      </c>
      <c r="H50" s="27">
        <f>VLOOKUP($B50,[2]DATOS!$A$1:$N$137,7,FALSE)</f>
        <v>0</v>
      </c>
      <c r="I50" s="27">
        <f t="shared" si="1"/>
        <v>10599494350</v>
      </c>
      <c r="J50" s="27">
        <f>VLOOKUP($B50,[2]DATOS!$A$1:$N$137,9,FALSE)</f>
        <v>990265935</v>
      </c>
      <c r="K50" s="27">
        <f>VLOOKUP($B50,[2]DATOS!$A$1:$N$137,10,FALSE)</f>
        <v>5054469613</v>
      </c>
      <c r="L50" s="28">
        <f t="shared" si="2"/>
        <v>0.47685950349131512</v>
      </c>
      <c r="M50" s="27">
        <f>VLOOKUP($B50,[2]DATOS!$A$1:$N$137,12,FALSE)</f>
        <v>402429176</v>
      </c>
      <c r="N50" s="27">
        <f>VLOOKUP($B50,[2]DATOS!$A$1:$N$137,13,FALSE)</f>
        <v>1431035044</v>
      </c>
      <c r="O50" s="28">
        <f t="shared" si="3"/>
        <v>0.13500974638474145</v>
      </c>
      <c r="Q50" s="14" t="e">
        <f>VLOOKUP(B50,[1]Hoja1!$B$1:$D$133,3,FALSE)</f>
        <v>#N/A</v>
      </c>
      <c r="R50" s="24" t="e">
        <f t="shared" si="4"/>
        <v>#N/A</v>
      </c>
      <c r="S50" s="24"/>
    </row>
    <row r="51" spans="1:19" ht="17.25" customHeight="1" x14ac:dyDescent="0.2">
      <c r="B51" s="33">
        <v>42120202009</v>
      </c>
      <c r="C51" s="26" t="s">
        <v>78</v>
      </c>
      <c r="D51" s="27">
        <f>VLOOKUP($B51,[2]DATOS!$A$1:$N$137,3,FALSE)</f>
        <v>2838602000</v>
      </c>
      <c r="E51" s="27">
        <f>VLOOKUP($B51,[2]DATOS!$A$1:$N$137,4,FALSE)</f>
        <v>0</v>
      </c>
      <c r="F51" s="27">
        <f>VLOOKUP($B51,[2]DATOS!$A$1:$N$137,5,FALSE)</f>
        <v>535377948</v>
      </c>
      <c r="G51" s="27">
        <f t="shared" si="0"/>
        <v>3373979948</v>
      </c>
      <c r="H51" s="27">
        <f>VLOOKUP($B51,[2]DATOS!$A$1:$N$137,7,FALSE)</f>
        <v>0</v>
      </c>
      <c r="I51" s="27">
        <f t="shared" si="1"/>
        <v>3373979948</v>
      </c>
      <c r="J51" s="27">
        <f>VLOOKUP($B51,[2]DATOS!$A$1:$N$137,9,FALSE)</f>
        <v>0</v>
      </c>
      <c r="K51" s="27">
        <f>VLOOKUP($B51,[2]DATOS!$A$1:$N$137,10,FALSE)</f>
        <v>982377948</v>
      </c>
      <c r="L51" s="28">
        <f t="shared" si="2"/>
        <v>0.29116294795478137</v>
      </c>
      <c r="M51" s="27">
        <f>VLOOKUP($B51,[2]DATOS!$A$1:$N$137,12,FALSE)</f>
        <v>0</v>
      </c>
      <c r="N51" s="27">
        <f>VLOOKUP($B51,[2]DATOS!$A$1:$N$137,13,FALSE)</f>
        <v>83856265</v>
      </c>
      <c r="O51" s="28">
        <f t="shared" si="3"/>
        <v>2.4853812498117432E-2</v>
      </c>
      <c r="Q51" s="14" t="e">
        <f>VLOOKUP(B51,[1]Hoja1!$B$1:$D$133,3,FALSE)</f>
        <v>#N/A</v>
      </c>
      <c r="R51" s="24" t="e">
        <f t="shared" si="4"/>
        <v>#N/A</v>
      </c>
      <c r="S51" s="24"/>
    </row>
    <row r="52" spans="1:19" ht="17.25" customHeight="1" x14ac:dyDescent="0.25">
      <c r="A52" s="14" t="s">
        <v>79</v>
      </c>
      <c r="B52" s="33">
        <v>42120202010</v>
      </c>
      <c r="C52" s="32" t="s">
        <v>80</v>
      </c>
      <c r="D52" s="27">
        <f>VLOOKUP($B52,[2]DATOS!$A$1:$N$137,3,FALSE)+VLOOKUP($A52,[2]DATOS!$A$1:$N$137,3,FALSE)</f>
        <v>80000000</v>
      </c>
      <c r="E52" s="27">
        <f>VLOOKUP($B52,[2]DATOS!$A$1:$N$137,4,FALSE)+VLOOKUP($A52,[2]DATOS!$A$1:$N$137,4,FALSE)</f>
        <v>0</v>
      </c>
      <c r="F52" s="27">
        <f>VLOOKUP($B52,[2]DATOS!$A$1:$N$137,5,FALSE)+VLOOKUP($A52,[2]DATOS!$A$1:$N$137,5,FALSE)</f>
        <v>8171182</v>
      </c>
      <c r="G52" s="34">
        <f t="shared" si="0"/>
        <v>88171182</v>
      </c>
      <c r="H52" s="27">
        <f>VLOOKUP($B52,[2]DATOS!$A$1:$N$137,7,FALSE)+VLOOKUP($A52,[2]DATOS!$A$1:$N$137,7,FALSE)</f>
        <v>0</v>
      </c>
      <c r="I52" s="34">
        <f t="shared" si="1"/>
        <v>88171182</v>
      </c>
      <c r="J52" s="27">
        <f>VLOOKUP($B52,[2]DATOS!$A$1:$N$137,9,FALSE)+VLOOKUP($A52,[2]DATOS!$A$1:$N$137,9,FALSE)</f>
        <v>0</v>
      </c>
      <c r="K52" s="27">
        <f>VLOOKUP($B52,[2]DATOS!$A$1:$N$137,10,FALSE)+VLOOKUP($A52,[2]DATOS!$A$1:$N$137,10,FALSE)</f>
        <v>8171182</v>
      </c>
      <c r="L52" s="35">
        <f t="shared" si="2"/>
        <v>9.2674066680879921E-2</v>
      </c>
      <c r="M52" s="27">
        <f>VLOOKUP($B52,[2]DATOS!$A$1:$N$137,12,FALSE)+VLOOKUP($A52,[2]DATOS!$A$1:$N$137,12,FALSE)</f>
        <v>0</v>
      </c>
      <c r="N52" s="27">
        <f>VLOOKUP($B52,[2]DATOS!$A$1:$N$137,13,FALSE)+VLOOKUP($A52,[2]DATOS!$A$1:$N$137,13,FALSE)</f>
        <v>0</v>
      </c>
      <c r="O52" s="35">
        <f t="shared" si="3"/>
        <v>0</v>
      </c>
      <c r="Q52" s="14" t="e">
        <f>VLOOKUP(B52,[1]Hoja1!$B$1:$D$133,3,FALSE)</f>
        <v>#N/A</v>
      </c>
      <c r="R52" s="24" t="e">
        <f t="shared" si="4"/>
        <v>#N/A</v>
      </c>
      <c r="S52" s="24"/>
    </row>
    <row r="53" spans="1:19" s="31" customFormat="1" ht="17.25" customHeight="1" x14ac:dyDescent="0.25">
      <c r="B53" s="19" t="s">
        <v>81</v>
      </c>
      <c r="C53" s="20" t="s">
        <v>82</v>
      </c>
      <c r="D53" s="29">
        <f>+D54</f>
        <v>1793572000</v>
      </c>
      <c r="E53" s="29">
        <f t="shared" ref="E53:F55" si="5">+E54</f>
        <v>0</v>
      </c>
      <c r="F53" s="29">
        <f t="shared" si="5"/>
        <v>-600000000</v>
      </c>
      <c r="G53" s="29">
        <f t="shared" si="0"/>
        <v>1193572000</v>
      </c>
      <c r="H53" s="29">
        <f>+H54</f>
        <v>0</v>
      </c>
      <c r="I53" s="29">
        <f t="shared" si="1"/>
        <v>1193572000</v>
      </c>
      <c r="J53" s="29">
        <f t="shared" ref="J53:K55" si="6">+J54</f>
        <v>0</v>
      </c>
      <c r="K53" s="29">
        <f t="shared" si="6"/>
        <v>0</v>
      </c>
      <c r="L53" s="30">
        <f t="shared" si="2"/>
        <v>0</v>
      </c>
      <c r="M53" s="29">
        <f t="shared" ref="M53:N55" si="7">+M54</f>
        <v>0</v>
      </c>
      <c r="N53" s="29">
        <f t="shared" si="7"/>
        <v>0</v>
      </c>
      <c r="O53" s="30">
        <f t="shared" si="3"/>
        <v>0</v>
      </c>
      <c r="Q53" s="14">
        <f>VLOOKUP(B53,[1]Hoja1!$B$1:$D$133,3,FALSE)</f>
        <v>1793572000</v>
      </c>
      <c r="R53" s="24">
        <f t="shared" si="4"/>
        <v>0</v>
      </c>
      <c r="S53" s="24"/>
    </row>
    <row r="54" spans="1:19" s="31" customFormat="1" ht="17.25" customHeight="1" x14ac:dyDescent="0.25">
      <c r="B54" s="19" t="s">
        <v>83</v>
      </c>
      <c r="C54" s="20" t="s">
        <v>84</v>
      </c>
      <c r="D54" s="29">
        <f>+D55</f>
        <v>1793572000</v>
      </c>
      <c r="E54" s="29">
        <f t="shared" si="5"/>
        <v>0</v>
      </c>
      <c r="F54" s="29">
        <f t="shared" si="5"/>
        <v>-600000000</v>
      </c>
      <c r="G54" s="29">
        <f t="shared" si="0"/>
        <v>1193572000</v>
      </c>
      <c r="H54" s="29">
        <f>+H55</f>
        <v>0</v>
      </c>
      <c r="I54" s="29">
        <f t="shared" si="1"/>
        <v>1193572000</v>
      </c>
      <c r="J54" s="29">
        <f t="shared" si="6"/>
        <v>0</v>
      </c>
      <c r="K54" s="29">
        <f t="shared" si="6"/>
        <v>0</v>
      </c>
      <c r="L54" s="30">
        <f t="shared" si="2"/>
        <v>0</v>
      </c>
      <c r="M54" s="29">
        <f t="shared" si="7"/>
        <v>0</v>
      </c>
      <c r="N54" s="29">
        <f t="shared" si="7"/>
        <v>0</v>
      </c>
      <c r="O54" s="30">
        <f t="shared" si="3"/>
        <v>0</v>
      </c>
      <c r="Q54" s="14">
        <f>VLOOKUP(B54,[1]Hoja1!$B$1:$D$133,3,FALSE)</f>
        <v>1793572000</v>
      </c>
      <c r="R54" s="24">
        <f t="shared" si="4"/>
        <v>0</v>
      </c>
      <c r="S54" s="24"/>
    </row>
    <row r="55" spans="1:19" s="31" customFormat="1" ht="17.25" customHeight="1" x14ac:dyDescent="0.25">
      <c r="B55" s="19" t="s">
        <v>85</v>
      </c>
      <c r="C55" s="20" t="s">
        <v>86</v>
      </c>
      <c r="D55" s="29">
        <f>+D56</f>
        <v>1793572000</v>
      </c>
      <c r="E55" s="29">
        <f t="shared" si="5"/>
        <v>0</v>
      </c>
      <c r="F55" s="29">
        <f t="shared" si="5"/>
        <v>-600000000</v>
      </c>
      <c r="G55" s="29">
        <f t="shared" si="0"/>
        <v>1193572000</v>
      </c>
      <c r="H55" s="29">
        <f>+H56</f>
        <v>0</v>
      </c>
      <c r="I55" s="29">
        <f t="shared" si="1"/>
        <v>1193572000</v>
      </c>
      <c r="J55" s="29">
        <f t="shared" si="6"/>
        <v>0</v>
      </c>
      <c r="K55" s="29">
        <f t="shared" si="6"/>
        <v>0</v>
      </c>
      <c r="L55" s="30">
        <f t="shared" si="2"/>
        <v>0</v>
      </c>
      <c r="M55" s="29">
        <f t="shared" si="7"/>
        <v>0</v>
      </c>
      <c r="N55" s="29">
        <f t="shared" si="7"/>
        <v>0</v>
      </c>
      <c r="O55" s="30">
        <f t="shared" si="3"/>
        <v>0</v>
      </c>
      <c r="Q55" s="14">
        <f>VLOOKUP(B55,[1]Hoja1!$B$1:$D$133,3,FALSE)</f>
        <v>1793572000</v>
      </c>
      <c r="R55" s="24">
        <f t="shared" si="4"/>
        <v>0</v>
      </c>
      <c r="S55" s="24"/>
    </row>
    <row r="56" spans="1:19" ht="17.25" customHeight="1" x14ac:dyDescent="0.25">
      <c r="B56" s="33">
        <v>42131301001</v>
      </c>
      <c r="C56" s="32" t="s">
        <v>87</v>
      </c>
      <c r="D56" s="27">
        <f>VLOOKUP($B56,[2]DATOS!$A$1:$N$137,3,FALSE)</f>
        <v>1793572000</v>
      </c>
      <c r="E56" s="34">
        <f>VLOOKUP($B56,[2]DATOS!$A$1:$N$137,4,FALSE)</f>
        <v>0</v>
      </c>
      <c r="F56" s="34">
        <f>VLOOKUP($B56,[2]DATOS!$A$1:$N$137,5,FALSE)</f>
        <v>-600000000</v>
      </c>
      <c r="G56" s="34">
        <f t="shared" si="0"/>
        <v>1193572000</v>
      </c>
      <c r="H56" s="27">
        <f>VLOOKUP($B56,[2]DATOS!$A$1:$N$137,7,FALSE)</f>
        <v>0</v>
      </c>
      <c r="I56" s="34">
        <f t="shared" si="1"/>
        <v>1193572000</v>
      </c>
      <c r="J56" s="27">
        <f>VLOOKUP($B56,[2]DATOS!$A$1:$N$137,9,FALSE)</f>
        <v>0</v>
      </c>
      <c r="K56" s="27">
        <f>VLOOKUP($B56,[2]DATOS!$A$1:$N$137,10,FALSE)</f>
        <v>0</v>
      </c>
      <c r="L56" s="35">
        <f t="shared" si="2"/>
        <v>0</v>
      </c>
      <c r="M56" s="27">
        <f>VLOOKUP($B56,[2]DATOS!$A$1:$N$137,12,FALSE)</f>
        <v>0</v>
      </c>
      <c r="N56" s="27">
        <f>VLOOKUP($B56,[2]DATOS!$A$1:$N$137,13,FALSE)</f>
        <v>0</v>
      </c>
      <c r="O56" s="35">
        <f t="shared" si="3"/>
        <v>0</v>
      </c>
      <c r="Q56" s="14" t="e">
        <f>VLOOKUP(B56,[1]Hoja1!$B$1:$D$133,3,FALSE)</f>
        <v>#N/A</v>
      </c>
      <c r="R56" s="24" t="e">
        <f t="shared" si="4"/>
        <v>#N/A</v>
      </c>
      <c r="S56" s="24"/>
    </row>
    <row r="57" spans="1:19" s="31" customFormat="1" ht="17.25" customHeight="1" x14ac:dyDescent="0.2">
      <c r="B57" s="19" t="s">
        <v>88</v>
      </c>
      <c r="C57" s="38" t="s">
        <v>89</v>
      </c>
      <c r="D57" s="37">
        <f>+D58</f>
        <v>1831636000</v>
      </c>
      <c r="E57" s="37">
        <f>+E58</f>
        <v>0</v>
      </c>
      <c r="F57" s="37">
        <f>+F58</f>
        <v>600000000</v>
      </c>
      <c r="G57" s="37">
        <f t="shared" si="0"/>
        <v>2431636000</v>
      </c>
      <c r="H57" s="37">
        <f>+H58</f>
        <v>0</v>
      </c>
      <c r="I57" s="37">
        <f t="shared" si="1"/>
        <v>2431636000</v>
      </c>
      <c r="J57" s="37">
        <f>+J58</f>
        <v>22009000</v>
      </c>
      <c r="K57" s="37">
        <f>+K58</f>
        <v>1375717000</v>
      </c>
      <c r="L57" s="22">
        <f t="shared" si="2"/>
        <v>0.56575778611601413</v>
      </c>
      <c r="M57" s="37">
        <f>+M58</f>
        <v>22009000</v>
      </c>
      <c r="N57" s="37">
        <f>+N58</f>
        <v>1375717000</v>
      </c>
      <c r="O57" s="22">
        <f t="shared" si="3"/>
        <v>0.56575778611601413</v>
      </c>
      <c r="Q57" s="14">
        <f>VLOOKUP(B57,[1]Hoja1!$B$1:$D$133,3,FALSE)</f>
        <v>1831636000</v>
      </c>
      <c r="R57" s="24">
        <f t="shared" si="4"/>
        <v>0</v>
      </c>
      <c r="S57" s="24"/>
    </row>
    <row r="58" spans="1:19" s="31" customFormat="1" ht="17.25" customHeight="1" x14ac:dyDescent="0.2">
      <c r="B58" s="19" t="s">
        <v>90</v>
      </c>
      <c r="C58" s="38" t="s">
        <v>91</v>
      </c>
      <c r="D58" s="37">
        <f>SUM(D59:D63)</f>
        <v>1831636000</v>
      </c>
      <c r="E58" s="37">
        <f>SUM(E59:E63)</f>
        <v>0</v>
      </c>
      <c r="F58" s="37">
        <f>SUM(F59:F63)</f>
        <v>600000000</v>
      </c>
      <c r="G58" s="37">
        <f t="shared" si="0"/>
        <v>2431636000</v>
      </c>
      <c r="H58" s="37">
        <f>SUM(H59:H63)</f>
        <v>0</v>
      </c>
      <c r="I58" s="37">
        <f t="shared" si="1"/>
        <v>2431636000</v>
      </c>
      <c r="J58" s="37">
        <f>SUM(J59:J63)</f>
        <v>22009000</v>
      </c>
      <c r="K58" s="37">
        <f>SUM(K59:K63)</f>
        <v>1375717000</v>
      </c>
      <c r="L58" s="22">
        <f t="shared" si="2"/>
        <v>0.56575778611601413</v>
      </c>
      <c r="M58" s="37">
        <f>SUM(M59:M63)</f>
        <v>22009000</v>
      </c>
      <c r="N58" s="37">
        <f>SUM(N59:N63)</f>
        <v>1375717000</v>
      </c>
      <c r="O58" s="22">
        <f t="shared" si="3"/>
        <v>0.56575778611601413</v>
      </c>
      <c r="Q58" s="14">
        <f>VLOOKUP(B58,[1]Hoja1!$B$1:$D$133,3,FALSE)</f>
        <v>1831636000</v>
      </c>
      <c r="R58" s="24">
        <f t="shared" si="4"/>
        <v>0</v>
      </c>
      <c r="S58" s="24"/>
    </row>
    <row r="59" spans="1:19" ht="17.25" customHeight="1" x14ac:dyDescent="0.2">
      <c r="B59" s="33">
        <v>42180101</v>
      </c>
      <c r="C59" s="26" t="s">
        <v>92</v>
      </c>
      <c r="D59" s="27">
        <f>VLOOKUP($B59,[2]DATOS!$A$1:$N$137,3,FALSE)</f>
        <v>1555120000</v>
      </c>
      <c r="E59" s="27">
        <f>VLOOKUP($B59,[2]DATOS!$A$1:$N$137,4,FALSE)</f>
        <v>0</v>
      </c>
      <c r="F59" s="27">
        <f>VLOOKUP($B59,[2]DATOS!$A$1:$N$137,5,FALSE)</f>
        <v>0</v>
      </c>
      <c r="G59" s="27">
        <f t="shared" si="0"/>
        <v>1555120000</v>
      </c>
      <c r="H59" s="27">
        <f>VLOOKUP($B59,[2]DATOS!$A$1:$N$137,7,FALSE)</f>
        <v>0</v>
      </c>
      <c r="I59" s="27">
        <f t="shared" si="1"/>
        <v>1555120000</v>
      </c>
      <c r="J59" s="27">
        <f>VLOOKUP($B59,[2]DATOS!$A$1:$N$137,9,FALSE)</f>
        <v>22009000</v>
      </c>
      <c r="K59" s="27">
        <f>VLOOKUP($B59,[2]DATOS!$A$1:$N$137,10,FALSE)</f>
        <v>709132000</v>
      </c>
      <c r="L59" s="28">
        <f t="shared" si="2"/>
        <v>0.45599825093883428</v>
      </c>
      <c r="M59" s="27">
        <f>VLOOKUP($B59,[2]DATOS!$A$1:$N$137,12,FALSE)</f>
        <v>22009000</v>
      </c>
      <c r="N59" s="27">
        <f>VLOOKUP($B59,[2]DATOS!$A$1:$N$137,13,FALSE)</f>
        <v>709132000</v>
      </c>
      <c r="O59" s="28">
        <f t="shared" si="3"/>
        <v>0.45599825093883428</v>
      </c>
      <c r="Q59" s="14" t="e">
        <f>VLOOKUP(B59,[1]Hoja1!$B$1:$D$133,3,FALSE)</f>
        <v>#N/A</v>
      </c>
      <c r="R59" s="24" t="e">
        <f t="shared" si="4"/>
        <v>#N/A</v>
      </c>
      <c r="S59" s="24"/>
    </row>
    <row r="60" spans="1:19" ht="17.25" customHeight="1" x14ac:dyDescent="0.25">
      <c r="B60" s="33">
        <v>42180102</v>
      </c>
      <c r="C60" s="32" t="s">
        <v>93</v>
      </c>
      <c r="D60" s="27">
        <f>VLOOKUP($B60,[2]DATOS!$A$1:$N$137,3,FALSE)</f>
        <v>0</v>
      </c>
      <c r="E60" s="34">
        <f>VLOOKUP($B60,[2]DATOS!$A$1:$N$137,4,FALSE)</f>
        <v>0</v>
      </c>
      <c r="F60" s="34">
        <f>VLOOKUP($B60,[2]DATOS!$A$1:$N$137,5,FALSE)</f>
        <v>0</v>
      </c>
      <c r="G60" s="34">
        <f t="shared" si="0"/>
        <v>0</v>
      </c>
      <c r="H60" s="27">
        <f>VLOOKUP($B60,[2]DATOS!$A$1:$N$137,7,FALSE)</f>
        <v>0</v>
      </c>
      <c r="I60" s="34">
        <f t="shared" si="1"/>
        <v>0</v>
      </c>
      <c r="J60" s="27">
        <f>VLOOKUP($B60,[2]DATOS!$A$1:$N$137,9,FALSE)</f>
        <v>0</v>
      </c>
      <c r="K60" s="27">
        <f>VLOOKUP($B60,[2]DATOS!$A$1:$N$137,10,FALSE)</f>
        <v>0</v>
      </c>
      <c r="L60" s="35">
        <f t="shared" si="2"/>
        <v>0</v>
      </c>
      <c r="M60" s="27">
        <f>VLOOKUP($B60,[2]DATOS!$A$1:$N$137,12,FALSE)</f>
        <v>0</v>
      </c>
      <c r="N60" s="27">
        <f>VLOOKUP($B60,[2]DATOS!$A$1:$N$137,13,FALSE)</f>
        <v>0</v>
      </c>
      <c r="O60" s="35">
        <f t="shared" si="3"/>
        <v>0</v>
      </c>
      <c r="Q60" s="14" t="e">
        <f>VLOOKUP(B60,[1]Hoja1!$B$1:$D$133,3,FALSE)</f>
        <v>#N/A</v>
      </c>
      <c r="R60" s="24" t="e">
        <f t="shared" si="4"/>
        <v>#N/A</v>
      </c>
      <c r="S60" s="24"/>
    </row>
    <row r="61" spans="1:19" ht="17.25" customHeight="1" x14ac:dyDescent="0.25">
      <c r="B61" s="33">
        <v>42180151</v>
      </c>
      <c r="C61" s="32" t="s">
        <v>94</v>
      </c>
      <c r="D61" s="27">
        <f>VLOOKUP($B61,[2]DATOS!$A$1:$N$137,3,FALSE)</f>
        <v>4504000</v>
      </c>
      <c r="E61" s="34">
        <f>VLOOKUP($B61,[2]DATOS!$A$1:$N$137,4,FALSE)</f>
        <v>0</v>
      </c>
      <c r="F61" s="34">
        <f>VLOOKUP($B61,[2]DATOS!$A$1:$N$137,5,FALSE)</f>
        <v>0</v>
      </c>
      <c r="G61" s="34">
        <f t="shared" si="0"/>
        <v>4504000</v>
      </c>
      <c r="H61" s="27">
        <f>VLOOKUP($B61,[2]DATOS!$A$1:$N$137,7,FALSE)</f>
        <v>0</v>
      </c>
      <c r="I61" s="34">
        <f t="shared" si="1"/>
        <v>4504000</v>
      </c>
      <c r="J61" s="27">
        <f>VLOOKUP($B61,[2]DATOS!$A$1:$N$137,9,FALSE)</f>
        <v>0</v>
      </c>
      <c r="K61" s="27">
        <f>VLOOKUP($B61,[2]DATOS!$A$1:$N$137,10,FALSE)</f>
        <v>0</v>
      </c>
      <c r="L61" s="35">
        <f t="shared" si="2"/>
        <v>0</v>
      </c>
      <c r="M61" s="27">
        <f>VLOOKUP($B61,[2]DATOS!$A$1:$N$137,12,FALSE)</f>
        <v>0</v>
      </c>
      <c r="N61" s="27">
        <f>VLOOKUP($B61,[2]DATOS!$A$1:$N$137,13,FALSE)</f>
        <v>0</v>
      </c>
      <c r="O61" s="35">
        <f t="shared" si="3"/>
        <v>0</v>
      </c>
      <c r="Q61" s="14" t="e">
        <f>VLOOKUP(B61,[1]Hoja1!$B$1:$D$133,3,FALSE)</f>
        <v>#N/A</v>
      </c>
      <c r="R61" s="24" t="e">
        <f t="shared" si="4"/>
        <v>#N/A</v>
      </c>
      <c r="S61" s="24"/>
    </row>
    <row r="62" spans="1:19" ht="17.25" customHeight="1" x14ac:dyDescent="0.2">
      <c r="B62" s="33">
        <v>42180152</v>
      </c>
      <c r="C62" s="26" t="s">
        <v>95</v>
      </c>
      <c r="D62" s="27">
        <f>VLOOKUP($B62,[2]DATOS!$A$1:$N$137,3,FALSE)</f>
        <v>0</v>
      </c>
      <c r="E62" s="27">
        <f>VLOOKUP($B62,[2]DATOS!$A$1:$N$137,4,FALSE)</f>
        <v>0</v>
      </c>
      <c r="F62" s="27">
        <f>VLOOKUP($B62,[2]DATOS!$A$1:$N$137,5,FALSE)</f>
        <v>0</v>
      </c>
      <c r="G62" s="27">
        <f t="shared" si="0"/>
        <v>0</v>
      </c>
      <c r="H62" s="27">
        <f>VLOOKUP($B62,[2]DATOS!$A$1:$N$137,7,FALSE)</f>
        <v>0</v>
      </c>
      <c r="I62" s="27">
        <f t="shared" si="1"/>
        <v>0</v>
      </c>
      <c r="J62" s="27">
        <f>VLOOKUP($B62,[2]DATOS!$A$1:$N$137,9,FALSE)</f>
        <v>0</v>
      </c>
      <c r="K62" s="27">
        <f>VLOOKUP($B62,[2]DATOS!$A$1:$N$137,10,FALSE)</f>
        <v>0</v>
      </c>
      <c r="L62" s="28">
        <f t="shared" si="2"/>
        <v>0</v>
      </c>
      <c r="M62" s="27">
        <f>VLOOKUP($B62,[2]DATOS!$A$1:$N$137,12,FALSE)</f>
        <v>0</v>
      </c>
      <c r="N62" s="27">
        <f>VLOOKUP($B62,[2]DATOS!$A$1:$N$137,13,FALSE)</f>
        <v>0</v>
      </c>
      <c r="O62" s="28">
        <f t="shared" si="3"/>
        <v>0</v>
      </c>
      <c r="Q62" s="14" t="e">
        <f>VLOOKUP(B62,[1]Hoja1!$B$1:$D$133,3,FALSE)</f>
        <v>#N/A</v>
      </c>
      <c r="R62" s="24" t="e">
        <f t="shared" si="4"/>
        <v>#N/A</v>
      </c>
      <c r="S62" s="24"/>
    </row>
    <row r="63" spans="1:19" ht="17.25" customHeight="1" x14ac:dyDescent="0.25">
      <c r="B63" s="33">
        <v>42180154</v>
      </c>
      <c r="C63" s="26" t="s">
        <v>96</v>
      </c>
      <c r="D63" s="27">
        <f>VLOOKUP($B63,[2]DATOS!$A$1:$N$137,3,FALSE)</f>
        <v>272012000</v>
      </c>
      <c r="E63" s="34">
        <f>VLOOKUP($B63,[2]DATOS!$A$1:$N$137,4,FALSE)</f>
        <v>0</v>
      </c>
      <c r="F63" s="34">
        <f>VLOOKUP($B63,[2]DATOS!$A$1:$N$137,5,FALSE)</f>
        <v>600000000</v>
      </c>
      <c r="G63" s="34">
        <f t="shared" si="0"/>
        <v>872012000</v>
      </c>
      <c r="H63" s="27">
        <f>VLOOKUP($B63,[2]DATOS!$A$1:$N$137,7,FALSE)</f>
        <v>0</v>
      </c>
      <c r="I63" s="34">
        <f t="shared" si="1"/>
        <v>872012000</v>
      </c>
      <c r="J63" s="27">
        <f>VLOOKUP($B63,[2]DATOS!$A$1:$N$137,9,FALSE)</f>
        <v>0</v>
      </c>
      <c r="K63" s="27">
        <f>VLOOKUP($B63,[2]DATOS!$A$1:$N$137,10,FALSE)</f>
        <v>666585000</v>
      </c>
      <c r="L63" s="35">
        <f t="shared" si="2"/>
        <v>0.76442181988321256</v>
      </c>
      <c r="M63" s="27">
        <f>VLOOKUP($B63,[2]DATOS!$A$1:$N$137,12,FALSE)</f>
        <v>0</v>
      </c>
      <c r="N63" s="27">
        <f>VLOOKUP($B63,[2]DATOS!$A$1:$N$137,13,FALSE)</f>
        <v>666585000</v>
      </c>
      <c r="O63" s="35">
        <f t="shared" si="3"/>
        <v>0.76442181988321256</v>
      </c>
      <c r="Q63" s="14" t="e">
        <f>VLOOKUP(B63,[1]Hoja1!$B$1:$D$133,3,FALSE)</f>
        <v>#N/A</v>
      </c>
      <c r="R63" s="24" t="e">
        <f t="shared" si="4"/>
        <v>#N/A</v>
      </c>
      <c r="S63" s="24"/>
    </row>
    <row r="64" spans="1:19" s="31" customFormat="1" ht="17.25" customHeight="1" x14ac:dyDescent="0.25">
      <c r="B64" s="19" t="s">
        <v>97</v>
      </c>
      <c r="C64" s="38" t="s">
        <v>98</v>
      </c>
      <c r="D64" s="29">
        <f t="shared" ref="D64:F65" si="8">+D65</f>
        <v>168991297000</v>
      </c>
      <c r="E64" s="29">
        <f t="shared" si="8"/>
        <v>0</v>
      </c>
      <c r="F64" s="29">
        <f t="shared" si="8"/>
        <v>0</v>
      </c>
      <c r="G64" s="29">
        <f t="shared" si="0"/>
        <v>168991297000</v>
      </c>
      <c r="H64" s="29">
        <f>+H65</f>
        <v>0</v>
      </c>
      <c r="I64" s="29">
        <f t="shared" si="1"/>
        <v>168991297000</v>
      </c>
      <c r="J64" s="29">
        <f>+J65</f>
        <v>237972698</v>
      </c>
      <c r="K64" s="29">
        <f>+K65</f>
        <v>146723597431</v>
      </c>
      <c r="L64" s="30">
        <f t="shared" si="2"/>
        <v>0.86823167841004267</v>
      </c>
      <c r="M64" s="29">
        <f>+M65</f>
        <v>754247913</v>
      </c>
      <c r="N64" s="29">
        <f>+N65</f>
        <v>3562822174</v>
      </c>
      <c r="O64" s="30">
        <f t="shared" si="3"/>
        <v>2.1082873717455403E-2</v>
      </c>
      <c r="Q64" s="14">
        <f>VLOOKUP(B64,[1]Hoja1!$B$1:$D$133,3,FALSE)</f>
        <v>168991297000</v>
      </c>
      <c r="R64" s="24">
        <f t="shared" si="4"/>
        <v>0</v>
      </c>
      <c r="S64" s="24"/>
    </row>
    <row r="65" spans="2:19" s="31" customFormat="1" ht="17.25" customHeight="1" x14ac:dyDescent="0.25">
      <c r="B65" s="19" t="s">
        <v>99</v>
      </c>
      <c r="C65" s="38" t="s">
        <v>100</v>
      </c>
      <c r="D65" s="29">
        <f t="shared" si="8"/>
        <v>168991297000</v>
      </c>
      <c r="E65" s="29">
        <f t="shared" si="8"/>
        <v>0</v>
      </c>
      <c r="F65" s="29">
        <f t="shared" si="8"/>
        <v>0</v>
      </c>
      <c r="G65" s="29">
        <f t="shared" si="0"/>
        <v>168991297000</v>
      </c>
      <c r="H65" s="29">
        <f>+H66</f>
        <v>0</v>
      </c>
      <c r="I65" s="29">
        <f t="shared" si="1"/>
        <v>168991297000</v>
      </c>
      <c r="J65" s="29">
        <f>+J66</f>
        <v>237972698</v>
      </c>
      <c r="K65" s="29">
        <f>+K66</f>
        <v>146723597431</v>
      </c>
      <c r="L65" s="30">
        <f t="shared" si="2"/>
        <v>0.86823167841004267</v>
      </c>
      <c r="M65" s="29">
        <f>+M66</f>
        <v>754247913</v>
      </c>
      <c r="N65" s="29">
        <f>+N66</f>
        <v>3562822174</v>
      </c>
      <c r="O65" s="30">
        <f t="shared" si="3"/>
        <v>2.1082873717455403E-2</v>
      </c>
      <c r="Q65" s="14">
        <f>VLOOKUP(B65,[1]Hoja1!$B$1:$D$133,3,FALSE)</f>
        <v>168991297000</v>
      </c>
      <c r="R65" s="24">
        <f t="shared" si="4"/>
        <v>0</v>
      </c>
      <c r="S65" s="24"/>
    </row>
    <row r="66" spans="2:19" s="31" customFormat="1" ht="17.25" customHeight="1" x14ac:dyDescent="0.2">
      <c r="B66" s="19" t="s">
        <v>101</v>
      </c>
      <c r="C66" s="38" t="s">
        <v>102</v>
      </c>
      <c r="D66" s="37">
        <f>+D67+D74</f>
        <v>168991297000</v>
      </c>
      <c r="E66" s="37">
        <f>+E67+E74</f>
        <v>0</v>
      </c>
      <c r="F66" s="37">
        <f>+F67+F74</f>
        <v>0</v>
      </c>
      <c r="G66" s="37">
        <f t="shared" si="0"/>
        <v>168991297000</v>
      </c>
      <c r="H66" s="37">
        <f>+H67+H74</f>
        <v>0</v>
      </c>
      <c r="I66" s="37">
        <f t="shared" si="1"/>
        <v>168991297000</v>
      </c>
      <c r="J66" s="37">
        <f>+J67+J74</f>
        <v>237972698</v>
      </c>
      <c r="K66" s="37">
        <f>+K67+K74</f>
        <v>146723597431</v>
      </c>
      <c r="L66" s="22">
        <f t="shared" si="2"/>
        <v>0.86823167841004267</v>
      </c>
      <c r="M66" s="37">
        <f>+M67+M74</f>
        <v>754247913</v>
      </c>
      <c r="N66" s="37">
        <f>+N67+N74</f>
        <v>3562822174</v>
      </c>
      <c r="O66" s="22">
        <f t="shared" si="3"/>
        <v>2.1082873717455403E-2</v>
      </c>
      <c r="Q66" s="14">
        <f>VLOOKUP(B66,[1]Hoja1!$B$1:$D$133,3,FALSE)</f>
        <v>168991297000</v>
      </c>
      <c r="R66" s="24">
        <f t="shared" si="4"/>
        <v>0</v>
      </c>
      <c r="S66" s="24"/>
    </row>
    <row r="67" spans="2:19" s="31" customFormat="1" ht="17.25" customHeight="1" x14ac:dyDescent="0.25">
      <c r="B67" s="19" t="s">
        <v>103</v>
      </c>
      <c r="C67" s="38" t="s">
        <v>104</v>
      </c>
      <c r="D67" s="29">
        <f>+D70+D68</f>
        <v>162416227000</v>
      </c>
      <c r="E67" s="29">
        <f>+E70+E68</f>
        <v>0</v>
      </c>
      <c r="F67" s="29">
        <f>+F70+F68</f>
        <v>2715857168</v>
      </c>
      <c r="G67" s="29">
        <f t="shared" si="0"/>
        <v>165132084168</v>
      </c>
      <c r="H67" s="29">
        <f>+H70+H68</f>
        <v>0</v>
      </c>
      <c r="I67" s="29">
        <f t="shared" si="1"/>
        <v>165132084168</v>
      </c>
      <c r="J67" s="29">
        <f>+J70+J68</f>
        <v>19329698</v>
      </c>
      <c r="K67" s="29">
        <f>+K70+K68</f>
        <v>145477289083</v>
      </c>
      <c r="L67" s="30">
        <f t="shared" si="2"/>
        <v>0.88097531025525089</v>
      </c>
      <c r="M67" s="29">
        <f>+M70+M68</f>
        <v>745247913</v>
      </c>
      <c r="N67" s="29">
        <f>+N70+N68</f>
        <v>3479940803</v>
      </c>
      <c r="O67" s="30">
        <f t="shared" si="3"/>
        <v>2.1073680626834589E-2</v>
      </c>
      <c r="Q67" s="14">
        <f>VLOOKUP(B67,[1]Hoja1!$B$1:$D$133,3,FALSE)</f>
        <v>162416227000</v>
      </c>
      <c r="R67" s="24">
        <f t="shared" si="4"/>
        <v>0</v>
      </c>
      <c r="S67" s="24"/>
    </row>
    <row r="68" spans="2:19" s="31" customFormat="1" ht="17.25" customHeight="1" x14ac:dyDescent="0.25">
      <c r="B68" s="19">
        <v>42301160231</v>
      </c>
      <c r="C68" s="38" t="s">
        <v>105</v>
      </c>
      <c r="D68" s="29">
        <f>+D69</f>
        <v>0</v>
      </c>
      <c r="E68" s="29">
        <f>+E69</f>
        <v>0</v>
      </c>
      <c r="F68" s="29">
        <f>+F69</f>
        <v>0</v>
      </c>
      <c r="G68" s="29">
        <f>+D68+F68</f>
        <v>0</v>
      </c>
      <c r="H68" s="29">
        <f>+H69</f>
        <v>0</v>
      </c>
      <c r="I68" s="29">
        <f>+G68-H68</f>
        <v>0</v>
      </c>
      <c r="J68" s="29">
        <f>+J69</f>
        <v>0</v>
      </c>
      <c r="K68" s="29">
        <f>+K69</f>
        <v>0</v>
      </c>
      <c r="L68" s="30">
        <f>IFERROR(K68/I68,0)</f>
        <v>0</v>
      </c>
      <c r="M68" s="29">
        <f>+M69</f>
        <v>0</v>
      </c>
      <c r="N68" s="29">
        <f>+N69</f>
        <v>0</v>
      </c>
      <c r="O68" s="30">
        <f>IFERROR(N68/I68,0)</f>
        <v>0</v>
      </c>
      <c r="Q68" s="14" t="e">
        <f>VLOOKUP(B68,[1]Hoja1!$B$1:$D$133,3,FALSE)</f>
        <v>#N/A</v>
      </c>
      <c r="R68" s="24" t="e">
        <f t="shared" si="4"/>
        <v>#N/A</v>
      </c>
      <c r="S68" s="24"/>
    </row>
    <row r="69" spans="2:19" s="31" customFormat="1" ht="17.25" customHeight="1" x14ac:dyDescent="0.25">
      <c r="B69" s="25">
        <v>4230116023107510</v>
      </c>
      <c r="C69" s="26" t="s">
        <v>106</v>
      </c>
      <c r="D69" s="27">
        <f>VLOOKUP($B69,[2]DATOS!$A$1:$N$137,3,FALSE)</f>
        <v>0</v>
      </c>
      <c r="E69" s="34">
        <f>VLOOKUP($B69,[2]DATOS!$A$1:$N$137,4,FALSE)</f>
        <v>0</v>
      </c>
      <c r="F69" s="34">
        <f>VLOOKUP($B69,[2]DATOS!$A$1:$N$137,5,FALSE)</f>
        <v>0</v>
      </c>
      <c r="G69" s="34">
        <f>+D69+F69</f>
        <v>0</v>
      </c>
      <c r="H69" s="27">
        <f>VLOOKUP($B69,[2]DATOS!$A$1:$N$137,7,FALSE)</f>
        <v>0</v>
      </c>
      <c r="I69" s="34">
        <f>+G69-H69</f>
        <v>0</v>
      </c>
      <c r="J69" s="27">
        <f>VLOOKUP($B69,[2]DATOS!$A$1:$N$137,9,FALSE)</f>
        <v>0</v>
      </c>
      <c r="K69" s="27">
        <f>VLOOKUP($B69,[2]DATOS!$A$1:$N$137,10,FALSE)</f>
        <v>0</v>
      </c>
      <c r="L69" s="35">
        <f>IFERROR(K69/I69,0)</f>
        <v>0</v>
      </c>
      <c r="M69" s="27">
        <f>VLOOKUP($B69,[2]DATOS!$A$1:$N$137,12,FALSE)</f>
        <v>0</v>
      </c>
      <c r="N69" s="27">
        <f>VLOOKUP($B69,[2]DATOS!$A$1:$N$137,13,FALSE)</f>
        <v>0</v>
      </c>
      <c r="O69" s="35">
        <f>IFERROR(N69/I69,0)</f>
        <v>0</v>
      </c>
      <c r="Q69" s="14" t="e">
        <f>VLOOKUP(B69,[1]Hoja1!$B$1:$D$133,3,FALSE)</f>
        <v>#N/A</v>
      </c>
      <c r="R69" s="24" t="e">
        <f t="shared" si="4"/>
        <v>#N/A</v>
      </c>
      <c r="S69" s="24"/>
    </row>
    <row r="70" spans="2:19" s="31" customFormat="1" ht="17.25" customHeight="1" x14ac:dyDescent="0.25">
      <c r="B70" s="39" t="s">
        <v>107</v>
      </c>
      <c r="C70" s="38" t="s">
        <v>108</v>
      </c>
      <c r="D70" s="29">
        <f>SUM(D71:D73)</f>
        <v>162416227000</v>
      </c>
      <c r="E70" s="29">
        <f>SUM(E71:E73)</f>
        <v>0</v>
      </c>
      <c r="F70" s="29">
        <f>SUM(F71:F73)</f>
        <v>2715857168</v>
      </c>
      <c r="G70" s="29">
        <f t="shared" si="0"/>
        <v>165132084168</v>
      </c>
      <c r="H70" s="29">
        <f>SUM(H71:H73)</f>
        <v>0</v>
      </c>
      <c r="I70" s="29">
        <f t="shared" si="1"/>
        <v>165132084168</v>
      </c>
      <c r="J70" s="29">
        <f>SUM(J71:J73)</f>
        <v>19329698</v>
      </c>
      <c r="K70" s="29">
        <f>SUM(K71:K73)</f>
        <v>145477289083</v>
      </c>
      <c r="L70" s="30">
        <f t="shared" si="2"/>
        <v>0.88097531025525089</v>
      </c>
      <c r="M70" s="29">
        <f>SUM(M71:M73)</f>
        <v>745247913</v>
      </c>
      <c r="N70" s="29">
        <f>SUM(N71:N73)</f>
        <v>3479940803</v>
      </c>
      <c r="O70" s="30">
        <f t="shared" si="3"/>
        <v>2.1073680626834589E-2</v>
      </c>
      <c r="Q70" s="14">
        <f>VLOOKUP(B70,[1]Hoja1!$B$1:$D$133,3,FALSE)</f>
        <v>162416227000</v>
      </c>
      <c r="R70" s="24">
        <f t="shared" si="4"/>
        <v>0</v>
      </c>
      <c r="S70" s="24"/>
    </row>
    <row r="71" spans="2:19" ht="17.25" customHeight="1" x14ac:dyDescent="0.2">
      <c r="B71" s="33" t="s">
        <v>109</v>
      </c>
      <c r="C71" s="26" t="s">
        <v>110</v>
      </c>
      <c r="D71" s="27">
        <f>[2]DATOS!C79</f>
        <v>138582279000</v>
      </c>
      <c r="E71" s="27">
        <f>[2]DATOS!D79</f>
        <v>0</v>
      </c>
      <c r="F71" s="27">
        <f>[2]DATOS!E79</f>
        <v>18289752867</v>
      </c>
      <c r="G71" s="27">
        <f t="shared" si="0"/>
        <v>156872031867</v>
      </c>
      <c r="H71" s="27">
        <f>[2]DATOS!G79</f>
        <v>0</v>
      </c>
      <c r="I71" s="27">
        <f t="shared" si="1"/>
        <v>156872031867</v>
      </c>
      <c r="J71" s="27">
        <f>[2]DATOS!I79</f>
        <v>19329698</v>
      </c>
      <c r="K71" s="27">
        <f>[2]DATOS!J79</f>
        <v>142994703270</v>
      </c>
      <c r="L71" s="28">
        <f t="shared" si="2"/>
        <v>0.91153726746673658</v>
      </c>
      <c r="M71" s="27">
        <f>[2]DATOS!L79</f>
        <v>110450003</v>
      </c>
      <c r="N71" s="27">
        <f>[2]DATOS!M79</f>
        <v>2270454505</v>
      </c>
      <c r="O71" s="28">
        <f t="shared" si="3"/>
        <v>1.4473290604949566E-2</v>
      </c>
      <c r="Q71" s="14" t="e">
        <f>VLOOKUP(B71,[1]Hoja1!$B$1:$D$133,3,FALSE)</f>
        <v>#N/A</v>
      </c>
      <c r="R71" s="24" t="e">
        <f t="shared" si="4"/>
        <v>#N/A</v>
      </c>
      <c r="S71" s="24"/>
    </row>
    <row r="72" spans="2:19" ht="17.25" customHeight="1" x14ac:dyDescent="0.2">
      <c r="B72" s="33" t="s">
        <v>111</v>
      </c>
      <c r="C72" s="26" t="s">
        <v>112</v>
      </c>
      <c r="D72" s="27">
        <f>[2]DATOS!C83</f>
        <v>1687514000</v>
      </c>
      <c r="E72" s="27">
        <f>[2]DATOS!D83</f>
        <v>0</v>
      </c>
      <c r="F72" s="27">
        <f>[2]DATOS!E83</f>
        <v>-363125345</v>
      </c>
      <c r="G72" s="27">
        <f t="shared" si="0"/>
        <v>1324388655</v>
      </c>
      <c r="H72" s="27">
        <f>[2]DATOS!G83</f>
        <v>0</v>
      </c>
      <c r="I72" s="27">
        <f t="shared" si="1"/>
        <v>1324388655</v>
      </c>
      <c r="J72" s="27">
        <f>[2]DATOS!I83</f>
        <v>0</v>
      </c>
      <c r="K72" s="27">
        <f>[2]DATOS!J83</f>
        <v>1276388655</v>
      </c>
      <c r="L72" s="28">
        <f t="shared" si="2"/>
        <v>0.96375686259559512</v>
      </c>
      <c r="M72" s="27">
        <f>[2]DATOS!L83</f>
        <v>619206734</v>
      </c>
      <c r="N72" s="27">
        <f>[2]DATOS!M83</f>
        <v>797711520</v>
      </c>
      <c r="O72" s="28">
        <f t="shared" si="3"/>
        <v>0.60232433809243102</v>
      </c>
      <c r="Q72" s="14" t="e">
        <f>VLOOKUP(B72,[1]Hoja1!$B$1:$D$133,3,FALSE)</f>
        <v>#N/A</v>
      </c>
      <c r="R72" s="24" t="e">
        <f t="shared" si="4"/>
        <v>#N/A</v>
      </c>
      <c r="S72" s="24"/>
    </row>
    <row r="73" spans="2:19" ht="17.25" customHeight="1" x14ac:dyDescent="0.2">
      <c r="B73" s="33" t="s">
        <v>113</v>
      </c>
      <c r="C73" s="26" t="s">
        <v>114</v>
      </c>
      <c r="D73" s="27">
        <f>[2]DATOS!C87</f>
        <v>22146434000</v>
      </c>
      <c r="E73" s="27">
        <f>[2]DATOS!D87</f>
        <v>0</v>
      </c>
      <c r="F73" s="27">
        <f>[2]DATOS!E87</f>
        <v>-15210770354</v>
      </c>
      <c r="G73" s="27">
        <f t="shared" si="0"/>
        <v>6935663646</v>
      </c>
      <c r="H73" s="27">
        <f>[2]DATOS!G87</f>
        <v>0</v>
      </c>
      <c r="I73" s="27">
        <f t="shared" si="1"/>
        <v>6935663646</v>
      </c>
      <c r="J73" s="27">
        <f>[2]DATOS!I87</f>
        <v>0</v>
      </c>
      <c r="K73" s="27">
        <f>[2]DATOS!J87</f>
        <v>1206197158</v>
      </c>
      <c r="L73" s="28">
        <f t="shared" si="2"/>
        <v>0.17391229153617466</v>
      </c>
      <c r="M73" s="27">
        <f>[2]DATOS!L87</f>
        <v>15591176</v>
      </c>
      <c r="N73" s="27">
        <f>[2]DATOS!M87</f>
        <v>411774778</v>
      </c>
      <c r="O73" s="28">
        <f t="shared" si="3"/>
        <v>5.937063834366918E-2</v>
      </c>
      <c r="Q73" s="14" t="e">
        <f>VLOOKUP(B73,[1]Hoja1!$B$1:$D$133,3,FALSE)</f>
        <v>#N/A</v>
      </c>
      <c r="R73" s="24" t="e">
        <f t="shared" si="4"/>
        <v>#N/A</v>
      </c>
      <c r="S73" s="24"/>
    </row>
    <row r="74" spans="2:19" s="31" customFormat="1" ht="17.25" customHeight="1" x14ac:dyDescent="0.2">
      <c r="B74" s="19" t="s">
        <v>115</v>
      </c>
      <c r="C74" s="38" t="s">
        <v>116</v>
      </c>
      <c r="D74" s="37">
        <f t="shared" ref="D74:F75" si="9">+D75</f>
        <v>6575070000</v>
      </c>
      <c r="E74" s="37">
        <f t="shared" si="9"/>
        <v>0</v>
      </c>
      <c r="F74" s="37">
        <f t="shared" si="9"/>
        <v>-2715857168</v>
      </c>
      <c r="G74" s="37">
        <f t="shared" si="0"/>
        <v>3859212832</v>
      </c>
      <c r="H74" s="37">
        <f>+H75</f>
        <v>0</v>
      </c>
      <c r="I74" s="37">
        <f t="shared" si="1"/>
        <v>3859212832</v>
      </c>
      <c r="J74" s="37">
        <f>+J75</f>
        <v>218643000</v>
      </c>
      <c r="K74" s="37">
        <f>+K75</f>
        <v>1246308348</v>
      </c>
      <c r="L74" s="22">
        <f t="shared" si="2"/>
        <v>0.32294366811433739</v>
      </c>
      <c r="M74" s="37">
        <f>+M75</f>
        <v>9000000</v>
      </c>
      <c r="N74" s="37">
        <f>+N75</f>
        <v>82881371</v>
      </c>
      <c r="O74" s="22">
        <f t="shared" si="3"/>
        <v>2.1476237411101145E-2</v>
      </c>
      <c r="Q74" s="14">
        <f>VLOOKUP(B74,[1]Hoja1!$B$1:$D$133,3,FALSE)</f>
        <v>6575070000</v>
      </c>
      <c r="R74" s="24">
        <f t="shared" si="4"/>
        <v>0</v>
      </c>
      <c r="S74" s="24"/>
    </row>
    <row r="75" spans="2:19" s="31" customFormat="1" ht="17.25" customHeight="1" x14ac:dyDescent="0.2">
      <c r="B75" s="19" t="s">
        <v>117</v>
      </c>
      <c r="C75" s="38" t="s">
        <v>118</v>
      </c>
      <c r="D75" s="37">
        <f t="shared" si="9"/>
        <v>6575070000</v>
      </c>
      <c r="E75" s="37">
        <f t="shared" si="9"/>
        <v>0</v>
      </c>
      <c r="F75" s="37">
        <f t="shared" si="9"/>
        <v>-2715857168</v>
      </c>
      <c r="G75" s="37">
        <f t="shared" si="0"/>
        <v>3859212832</v>
      </c>
      <c r="H75" s="37">
        <f>+H76</f>
        <v>0</v>
      </c>
      <c r="I75" s="37">
        <f t="shared" si="1"/>
        <v>3859212832</v>
      </c>
      <c r="J75" s="37">
        <f>+J76</f>
        <v>218643000</v>
      </c>
      <c r="K75" s="37">
        <f>+K76</f>
        <v>1246308348</v>
      </c>
      <c r="L75" s="22">
        <f t="shared" si="2"/>
        <v>0.32294366811433739</v>
      </c>
      <c r="M75" s="37">
        <f>+M76</f>
        <v>9000000</v>
      </c>
      <c r="N75" s="37">
        <f>+N76</f>
        <v>82881371</v>
      </c>
      <c r="O75" s="22">
        <f t="shared" si="3"/>
        <v>2.1476237411101145E-2</v>
      </c>
      <c r="Q75" s="14">
        <f>VLOOKUP(B75,[1]Hoja1!$B$1:$D$133,3,FALSE)</f>
        <v>6575070000</v>
      </c>
      <c r="R75" s="24">
        <f t="shared" ref="R75:R114" si="10">+Q75-D75</f>
        <v>0</v>
      </c>
      <c r="S75" s="24"/>
    </row>
    <row r="76" spans="2:19" ht="17.25" customHeight="1" x14ac:dyDescent="0.2">
      <c r="B76" s="33" t="s">
        <v>119</v>
      </c>
      <c r="C76" s="26" t="s">
        <v>120</v>
      </c>
      <c r="D76" s="27">
        <f>[2]DATOS!C93</f>
        <v>6575070000</v>
      </c>
      <c r="E76" s="27">
        <f>[2]DATOS!D93</f>
        <v>0</v>
      </c>
      <c r="F76" s="27">
        <f>[2]DATOS!E93</f>
        <v>-2715857168</v>
      </c>
      <c r="G76" s="27">
        <f t="shared" si="0"/>
        <v>3859212832</v>
      </c>
      <c r="H76" s="27">
        <f>[2]DATOS!G93</f>
        <v>0</v>
      </c>
      <c r="I76" s="27">
        <f t="shared" si="1"/>
        <v>3859212832</v>
      </c>
      <c r="J76" s="27">
        <f>[2]DATOS!I93</f>
        <v>218643000</v>
      </c>
      <c r="K76" s="27">
        <f>[2]DATOS!J93</f>
        <v>1246308348</v>
      </c>
      <c r="L76" s="28">
        <f t="shared" si="2"/>
        <v>0.32294366811433739</v>
      </c>
      <c r="M76" s="27">
        <f>[2]DATOS!L93</f>
        <v>9000000</v>
      </c>
      <c r="N76" s="27">
        <f>[2]DATOS!M93</f>
        <v>82881371</v>
      </c>
      <c r="O76" s="28">
        <f t="shared" si="3"/>
        <v>2.1476237411101145E-2</v>
      </c>
      <c r="Q76" s="14" t="e">
        <f>VLOOKUP(B76,[1]Hoja1!$B$1:$D$133,3,FALSE)</f>
        <v>#N/A</v>
      </c>
      <c r="R76" s="24" t="e">
        <f t="shared" si="10"/>
        <v>#N/A</v>
      </c>
      <c r="S76" s="24"/>
    </row>
    <row r="77" spans="2:19" ht="17.25" customHeight="1" x14ac:dyDescent="0.2">
      <c r="B77" s="33">
        <v>42303</v>
      </c>
      <c r="C77" s="26" t="s">
        <v>121</v>
      </c>
      <c r="D77" s="27">
        <f>[2]DATOS!C97</f>
        <v>0</v>
      </c>
      <c r="E77" s="27">
        <f>[2]DATOS!D97</f>
        <v>0</v>
      </c>
      <c r="F77" s="27">
        <f>[2]DATOS!E97</f>
        <v>0</v>
      </c>
      <c r="G77" s="27">
        <f>[2]DATOS!F97</f>
        <v>0</v>
      </c>
      <c r="H77" s="27">
        <f>[2]DATOS!G97</f>
        <v>0</v>
      </c>
      <c r="I77" s="27">
        <f>[2]DATOS!H97</f>
        <v>0</v>
      </c>
      <c r="J77" s="27">
        <f>[2]DATOS!I97</f>
        <v>0</v>
      </c>
      <c r="K77" s="27">
        <f>[2]DATOS!J97</f>
        <v>0</v>
      </c>
      <c r="L77" s="28">
        <f>[2]DATOS!K97</f>
        <v>0</v>
      </c>
      <c r="M77" s="27">
        <f>[2]DATOS!L97</f>
        <v>0</v>
      </c>
      <c r="N77" s="27">
        <f>[2]DATOS!M97</f>
        <v>0</v>
      </c>
      <c r="O77" s="28">
        <f>[2]DATOS!N97</f>
        <v>0</v>
      </c>
      <c r="Q77" s="14" t="e">
        <f>VLOOKUP(B77,[1]Hoja1!$B$1:$D$133,3,FALSE)</f>
        <v>#N/A</v>
      </c>
      <c r="R77" s="24" t="e">
        <f t="shared" si="10"/>
        <v>#N/A</v>
      </c>
      <c r="S77" s="24"/>
    </row>
    <row r="78" spans="2:19" s="31" customFormat="1" ht="17.25" customHeight="1" x14ac:dyDescent="0.2">
      <c r="B78" s="19" t="s">
        <v>122</v>
      </c>
      <c r="C78" s="38" t="s">
        <v>123</v>
      </c>
      <c r="D78" s="37">
        <f>[2]DATOS!C98</f>
        <v>165185938000</v>
      </c>
      <c r="E78" s="37">
        <f>[2]DATOS!D98</f>
        <v>0</v>
      </c>
      <c r="F78" s="37">
        <f>[2]DATOS!E98</f>
        <v>0</v>
      </c>
      <c r="G78" s="37">
        <f>[2]DATOS!F98</f>
        <v>165185938000</v>
      </c>
      <c r="H78" s="37">
        <f>[2]DATOS!G98</f>
        <v>0</v>
      </c>
      <c r="I78" s="37">
        <f>[2]DATOS!H98</f>
        <v>165185938000</v>
      </c>
      <c r="J78" s="37">
        <f>[2]DATOS!I98</f>
        <v>2720302300</v>
      </c>
      <c r="K78" s="37">
        <f>[2]DATOS!J98</f>
        <v>47690884858</v>
      </c>
      <c r="L78" s="22">
        <f>[2]DATOS!K98</f>
        <v>0.28871031902243399</v>
      </c>
      <c r="M78" s="37">
        <f>[2]DATOS!L98</f>
        <v>3283392609</v>
      </c>
      <c r="N78" s="37">
        <f>[2]DATOS!M98</f>
        <v>10598152430</v>
      </c>
      <c r="O78" s="22">
        <f>[2]DATOS!N98</f>
        <v>6.4158926348803366E-2</v>
      </c>
      <c r="Q78" s="14">
        <f>VLOOKUP(B78,[1]Hoja1!$B$1:$D$133,3,FALSE)</f>
        <v>165185938000</v>
      </c>
      <c r="R78" s="24">
        <f t="shared" si="10"/>
        <v>0</v>
      </c>
      <c r="S78" s="24"/>
    </row>
    <row r="79" spans="2:19" s="31" customFormat="1" ht="17.25" customHeight="1" x14ac:dyDescent="0.2">
      <c r="B79" s="19">
        <v>4241</v>
      </c>
      <c r="C79" s="38" t="s">
        <v>29</v>
      </c>
      <c r="D79" s="37">
        <f>[2]DATOS!C99</f>
        <v>11117568000</v>
      </c>
      <c r="E79" s="37">
        <f>[2]DATOS!D99</f>
        <v>0</v>
      </c>
      <c r="F79" s="37">
        <f>[2]DATOS!E99</f>
        <v>0</v>
      </c>
      <c r="G79" s="37">
        <f>[2]DATOS!F99</f>
        <v>11117568000</v>
      </c>
      <c r="H79" s="37">
        <f>[2]DATOS!G99</f>
        <v>0</v>
      </c>
      <c r="I79" s="37">
        <f>[2]DATOS!H99</f>
        <v>11117568000</v>
      </c>
      <c r="J79" s="37">
        <f>[2]DATOS!I99</f>
        <v>0</v>
      </c>
      <c r="K79" s="37">
        <f>[2]DATOS!J99</f>
        <v>0</v>
      </c>
      <c r="L79" s="22">
        <f>[2]DATOS!K99</f>
        <v>0</v>
      </c>
      <c r="M79" s="37">
        <f>[2]DATOS!L99</f>
        <v>0</v>
      </c>
      <c r="N79" s="37">
        <f>[2]DATOS!M99</f>
        <v>0</v>
      </c>
      <c r="O79" s="22">
        <f>[2]DATOS!N99</f>
        <v>0</v>
      </c>
      <c r="Q79" s="14" t="e">
        <f>VLOOKUP(B79,[1]Hoja1!$B$1:$D$133,3,FALSE)</f>
        <v>#N/A</v>
      </c>
      <c r="R79" s="24" t="e">
        <f t="shared" si="10"/>
        <v>#N/A</v>
      </c>
      <c r="S79" s="24"/>
    </row>
    <row r="80" spans="2:19" s="31" customFormat="1" ht="17.25" customHeight="1" x14ac:dyDescent="0.2">
      <c r="B80" s="19">
        <v>424101</v>
      </c>
      <c r="C80" s="38" t="s">
        <v>31</v>
      </c>
      <c r="D80" s="37">
        <f>[2]DATOS!C100</f>
        <v>11117568000</v>
      </c>
      <c r="E80" s="37">
        <f>[2]DATOS!D100</f>
        <v>0</v>
      </c>
      <c r="F80" s="37">
        <f>[2]DATOS!E100</f>
        <v>0</v>
      </c>
      <c r="G80" s="37">
        <f>[2]DATOS!F100</f>
        <v>11117568000</v>
      </c>
      <c r="H80" s="37">
        <f>[2]DATOS!G100</f>
        <v>0</v>
      </c>
      <c r="I80" s="37">
        <f>[2]DATOS!H100</f>
        <v>11117568000</v>
      </c>
      <c r="J80" s="37">
        <f>[2]DATOS!I100</f>
        <v>0</v>
      </c>
      <c r="K80" s="37">
        <f>[2]DATOS!J100</f>
        <v>0</v>
      </c>
      <c r="L80" s="22">
        <f>[2]DATOS!K100</f>
        <v>0</v>
      </c>
      <c r="M80" s="37">
        <f>[2]DATOS!L100</f>
        <v>0</v>
      </c>
      <c r="N80" s="37">
        <f>[2]DATOS!M100</f>
        <v>0</v>
      </c>
      <c r="O80" s="22">
        <f>[2]DATOS!N100</f>
        <v>0</v>
      </c>
      <c r="Q80" s="14" t="e">
        <f>VLOOKUP(B80,[1]Hoja1!$B$1:$D$133,3,FALSE)</f>
        <v>#N/A</v>
      </c>
      <c r="R80" s="24" t="e">
        <f t="shared" si="10"/>
        <v>#N/A</v>
      </c>
      <c r="S80" s="24"/>
    </row>
    <row r="81" spans="2:19" s="31" customFormat="1" ht="17.25" customHeight="1" x14ac:dyDescent="0.2">
      <c r="B81" s="19">
        <v>42410101</v>
      </c>
      <c r="C81" s="38" t="s">
        <v>124</v>
      </c>
      <c r="D81" s="37">
        <f>[2]DATOS!C101</f>
        <v>8312267000</v>
      </c>
      <c r="E81" s="37">
        <f>[2]DATOS!D101</f>
        <v>0</v>
      </c>
      <c r="F81" s="37">
        <f>[2]DATOS!E101</f>
        <v>0</v>
      </c>
      <c r="G81" s="37">
        <f>[2]DATOS!F101</f>
        <v>8312267000</v>
      </c>
      <c r="H81" s="37">
        <f>[2]DATOS!G101</f>
        <v>0</v>
      </c>
      <c r="I81" s="37">
        <f>[2]DATOS!H101</f>
        <v>8312267000</v>
      </c>
      <c r="J81" s="37">
        <f>[2]DATOS!I101</f>
        <v>0</v>
      </c>
      <c r="K81" s="37">
        <f>[2]DATOS!J101</f>
        <v>0</v>
      </c>
      <c r="L81" s="22">
        <f>[2]DATOS!K101</f>
        <v>0</v>
      </c>
      <c r="M81" s="37">
        <f>[2]DATOS!L101</f>
        <v>0</v>
      </c>
      <c r="N81" s="37">
        <f>[2]DATOS!M101</f>
        <v>0</v>
      </c>
      <c r="O81" s="22">
        <f>[2]DATOS!N101</f>
        <v>0</v>
      </c>
      <c r="Q81" s="14" t="e">
        <f>VLOOKUP(B81,[1]Hoja1!$B$1:$D$133,3,FALSE)</f>
        <v>#N/A</v>
      </c>
      <c r="R81" s="24" t="e">
        <f t="shared" si="10"/>
        <v>#N/A</v>
      </c>
      <c r="S81" s="24"/>
    </row>
    <row r="82" spans="2:19" s="31" customFormat="1" ht="17.25" customHeight="1" x14ac:dyDescent="0.2">
      <c r="B82" s="19">
        <v>42410101001</v>
      </c>
      <c r="C82" s="38" t="s">
        <v>35</v>
      </c>
      <c r="D82" s="37">
        <f>[2]DATOS!C102</f>
        <v>6777643000</v>
      </c>
      <c r="E82" s="37">
        <f>[2]DATOS!D102</f>
        <v>0</v>
      </c>
      <c r="F82" s="37">
        <f>[2]DATOS!E102</f>
        <v>0</v>
      </c>
      <c r="G82" s="37">
        <f>[2]DATOS!F102</f>
        <v>6777643000</v>
      </c>
      <c r="H82" s="37">
        <f>[2]DATOS!G102</f>
        <v>0</v>
      </c>
      <c r="I82" s="37">
        <f>[2]DATOS!H102</f>
        <v>6777643000</v>
      </c>
      <c r="J82" s="37">
        <f>[2]DATOS!I102</f>
        <v>0</v>
      </c>
      <c r="K82" s="37">
        <f>[2]DATOS!J102</f>
        <v>0</v>
      </c>
      <c r="L82" s="22">
        <f>[2]DATOS!K102</f>
        <v>0</v>
      </c>
      <c r="M82" s="37">
        <f>[2]DATOS!L102</f>
        <v>0</v>
      </c>
      <c r="N82" s="37">
        <f>[2]DATOS!M102</f>
        <v>0</v>
      </c>
      <c r="O82" s="22">
        <f>[2]DATOS!N102</f>
        <v>0</v>
      </c>
      <c r="Q82" s="14" t="e">
        <f>VLOOKUP(B82,[1]Hoja1!$B$1:$D$133,3,FALSE)</f>
        <v>#N/A</v>
      </c>
      <c r="R82" s="24" t="e">
        <f t="shared" si="10"/>
        <v>#N/A</v>
      </c>
      <c r="S82" s="24"/>
    </row>
    <row r="83" spans="2:19" s="31" customFormat="1" ht="17.25" customHeight="1" x14ac:dyDescent="0.2">
      <c r="B83" s="40" t="s">
        <v>125</v>
      </c>
      <c r="C83" s="26" t="s">
        <v>126</v>
      </c>
      <c r="D83" s="27">
        <f>[2]DATOS!C103</f>
        <v>5593977000</v>
      </c>
      <c r="E83" s="27">
        <f>[2]DATOS!D103</f>
        <v>0</v>
      </c>
      <c r="F83" s="27">
        <f>[2]DATOS!E103</f>
        <v>0</v>
      </c>
      <c r="G83" s="27">
        <f>[2]DATOS!F103</f>
        <v>5593977000</v>
      </c>
      <c r="H83" s="27">
        <f>[2]DATOS!G103</f>
        <v>0</v>
      </c>
      <c r="I83" s="27">
        <f>[2]DATOS!H103</f>
        <v>5593977000</v>
      </c>
      <c r="J83" s="27">
        <f>[2]DATOS!I103</f>
        <v>0</v>
      </c>
      <c r="K83" s="27">
        <f>[2]DATOS!J103</f>
        <v>0</v>
      </c>
      <c r="L83" s="28">
        <f>[2]DATOS!K103</f>
        <v>0</v>
      </c>
      <c r="M83" s="27">
        <f>[2]DATOS!L103</f>
        <v>0</v>
      </c>
      <c r="N83" s="27">
        <f>[2]DATOS!M103</f>
        <v>0</v>
      </c>
      <c r="O83" s="28">
        <f>[2]DATOS!N103</f>
        <v>0</v>
      </c>
      <c r="Q83" s="14">
        <f>VLOOKUP(B83,[1]Hoja1!$B$1:$D$133,3,FALSE)</f>
        <v>5593977000</v>
      </c>
      <c r="R83" s="24">
        <f t="shared" si="10"/>
        <v>0</v>
      </c>
      <c r="S83" s="24"/>
    </row>
    <row r="84" spans="2:19" s="31" customFormat="1" ht="17.25" customHeight="1" x14ac:dyDescent="0.2">
      <c r="B84" s="40" t="s">
        <v>127</v>
      </c>
      <c r="C84" s="26" t="s">
        <v>128</v>
      </c>
      <c r="D84" s="27">
        <f>[2]DATOS!C104</f>
        <v>42407000</v>
      </c>
      <c r="E84" s="27">
        <f>[2]DATOS!D104</f>
        <v>0</v>
      </c>
      <c r="F84" s="27">
        <f>[2]DATOS!E104</f>
        <v>0</v>
      </c>
      <c r="G84" s="27">
        <f>[2]DATOS!F104</f>
        <v>42407000</v>
      </c>
      <c r="H84" s="27">
        <f>[2]DATOS!G104</f>
        <v>0</v>
      </c>
      <c r="I84" s="27">
        <f>[2]DATOS!H104</f>
        <v>42407000</v>
      </c>
      <c r="J84" s="27">
        <f>[2]DATOS!I104</f>
        <v>0</v>
      </c>
      <c r="K84" s="27">
        <f>[2]DATOS!J104</f>
        <v>0</v>
      </c>
      <c r="L84" s="28">
        <f>[2]DATOS!K104</f>
        <v>0</v>
      </c>
      <c r="M84" s="27">
        <f>[2]DATOS!L104</f>
        <v>0</v>
      </c>
      <c r="N84" s="27">
        <f>[2]DATOS!M104</f>
        <v>0</v>
      </c>
      <c r="O84" s="28">
        <f>[2]DATOS!N104</f>
        <v>0</v>
      </c>
      <c r="Q84" s="14">
        <f>VLOOKUP(B84,[1]Hoja1!$B$1:$D$133,3,FALSE)</f>
        <v>42407000</v>
      </c>
      <c r="R84" s="24">
        <f t="shared" si="10"/>
        <v>0</v>
      </c>
      <c r="S84" s="24"/>
    </row>
    <row r="85" spans="2:19" s="31" customFormat="1" ht="17.25" customHeight="1" x14ac:dyDescent="0.2">
      <c r="B85" s="40" t="s">
        <v>129</v>
      </c>
      <c r="C85" s="26" t="s">
        <v>130</v>
      </c>
      <c r="D85" s="27">
        <f>[2]DATOS!C105</f>
        <v>399625000</v>
      </c>
      <c r="E85" s="27">
        <f>[2]DATOS!D105</f>
        <v>0</v>
      </c>
      <c r="F85" s="27">
        <f>[2]DATOS!E105</f>
        <v>0</v>
      </c>
      <c r="G85" s="27">
        <f>[2]DATOS!F105</f>
        <v>399625000</v>
      </c>
      <c r="H85" s="27">
        <f>[2]DATOS!G105</f>
        <v>0</v>
      </c>
      <c r="I85" s="27">
        <f>[2]DATOS!H105</f>
        <v>399625000</v>
      </c>
      <c r="J85" s="27">
        <f>[2]DATOS!I105</f>
        <v>0</v>
      </c>
      <c r="K85" s="27">
        <f>[2]DATOS!J105</f>
        <v>0</v>
      </c>
      <c r="L85" s="28">
        <f>[2]DATOS!K105</f>
        <v>0</v>
      </c>
      <c r="M85" s="27">
        <f>[2]DATOS!L105</f>
        <v>0</v>
      </c>
      <c r="N85" s="27">
        <f>[2]DATOS!M105</f>
        <v>0</v>
      </c>
      <c r="O85" s="28">
        <f>[2]DATOS!N105</f>
        <v>0</v>
      </c>
      <c r="Q85" s="14">
        <f>VLOOKUP(B85,[1]Hoja1!$B$1:$D$133,3,FALSE)</f>
        <v>399625000</v>
      </c>
      <c r="R85" s="24">
        <f t="shared" si="10"/>
        <v>0</v>
      </c>
      <c r="S85" s="24"/>
    </row>
    <row r="86" spans="2:19" s="31" customFormat="1" ht="17.25" customHeight="1" x14ac:dyDescent="0.2">
      <c r="B86" s="40" t="s">
        <v>131</v>
      </c>
      <c r="C86" s="26" t="s">
        <v>132</v>
      </c>
      <c r="D86" s="27">
        <f>[2]DATOS!C106</f>
        <v>566821000</v>
      </c>
      <c r="E86" s="27">
        <f>[2]DATOS!D106</f>
        <v>0</v>
      </c>
      <c r="F86" s="27">
        <f>[2]DATOS!E106</f>
        <v>0</v>
      </c>
      <c r="G86" s="27">
        <f>[2]DATOS!F106</f>
        <v>566821000</v>
      </c>
      <c r="H86" s="27">
        <f>[2]DATOS!G106</f>
        <v>0</v>
      </c>
      <c r="I86" s="27">
        <f>[2]DATOS!H106</f>
        <v>566821000</v>
      </c>
      <c r="J86" s="27">
        <f>[2]DATOS!I106</f>
        <v>0</v>
      </c>
      <c r="K86" s="27">
        <f>[2]DATOS!J106</f>
        <v>0</v>
      </c>
      <c r="L86" s="28">
        <f>[2]DATOS!K106</f>
        <v>0</v>
      </c>
      <c r="M86" s="27">
        <f>[2]DATOS!L106</f>
        <v>0</v>
      </c>
      <c r="N86" s="27">
        <f>[2]DATOS!M106</f>
        <v>0</v>
      </c>
      <c r="O86" s="28">
        <f>[2]DATOS!N106</f>
        <v>0</v>
      </c>
      <c r="Q86" s="14">
        <f>VLOOKUP(B86,[1]Hoja1!$B$1:$D$133,3,FALSE)</f>
        <v>566821000</v>
      </c>
      <c r="R86" s="24">
        <f t="shared" si="10"/>
        <v>0</v>
      </c>
      <c r="S86" s="24"/>
    </row>
    <row r="87" spans="2:19" s="31" customFormat="1" ht="17.25" customHeight="1" x14ac:dyDescent="0.2">
      <c r="B87" s="40" t="s">
        <v>133</v>
      </c>
      <c r="C87" s="26" t="s">
        <v>134</v>
      </c>
      <c r="D87" s="27">
        <f>[2]DATOS!C107</f>
        <v>174813000</v>
      </c>
      <c r="E87" s="27">
        <f>[2]DATOS!D107</f>
        <v>0</v>
      </c>
      <c r="F87" s="27">
        <f>[2]DATOS!E107</f>
        <v>0</v>
      </c>
      <c r="G87" s="27">
        <f>[2]DATOS!F107</f>
        <v>174813000</v>
      </c>
      <c r="H87" s="27">
        <f>[2]DATOS!G107</f>
        <v>0</v>
      </c>
      <c r="I87" s="27">
        <f>[2]DATOS!H107</f>
        <v>174813000</v>
      </c>
      <c r="J87" s="27">
        <f>[2]DATOS!I107</f>
        <v>0</v>
      </c>
      <c r="K87" s="27">
        <f>[2]DATOS!J107</f>
        <v>0</v>
      </c>
      <c r="L87" s="28">
        <f>[2]DATOS!K107</f>
        <v>0</v>
      </c>
      <c r="M87" s="27">
        <f>[2]DATOS!L107</f>
        <v>0</v>
      </c>
      <c r="N87" s="27">
        <f>[2]DATOS!M107</f>
        <v>0</v>
      </c>
      <c r="O87" s="28">
        <f>[2]DATOS!N107</f>
        <v>0</v>
      </c>
      <c r="Q87" s="14">
        <f>VLOOKUP(B87,[1]Hoja1!$B$1:$D$133,3,FALSE)</f>
        <v>174813000</v>
      </c>
      <c r="R87" s="24">
        <f t="shared" si="10"/>
        <v>0</v>
      </c>
      <c r="S87" s="24"/>
    </row>
    <row r="88" spans="2:19" s="31" customFormat="1" ht="17.25" customHeight="1" x14ac:dyDescent="0.2">
      <c r="B88" s="41" t="s">
        <v>135</v>
      </c>
      <c r="C88" s="38" t="s">
        <v>44</v>
      </c>
      <c r="D88" s="37">
        <f>[2]DATOS!C108</f>
        <v>1534624000</v>
      </c>
      <c r="E88" s="37">
        <f>[2]DATOS!D108</f>
        <v>0</v>
      </c>
      <c r="F88" s="37">
        <f>[2]DATOS!E108</f>
        <v>0</v>
      </c>
      <c r="G88" s="37">
        <f>[2]DATOS!F108</f>
        <v>1534624000</v>
      </c>
      <c r="H88" s="37">
        <f>[2]DATOS!G108</f>
        <v>0</v>
      </c>
      <c r="I88" s="37">
        <f>[2]DATOS!H108</f>
        <v>1534624000</v>
      </c>
      <c r="J88" s="37">
        <f>[2]DATOS!I108</f>
        <v>0</v>
      </c>
      <c r="K88" s="37">
        <f>[2]DATOS!J108</f>
        <v>0</v>
      </c>
      <c r="L88" s="22">
        <f>[2]DATOS!K108</f>
        <v>0</v>
      </c>
      <c r="M88" s="37">
        <f>[2]DATOS!L108</f>
        <v>0</v>
      </c>
      <c r="N88" s="37">
        <f>[2]DATOS!M108</f>
        <v>0</v>
      </c>
      <c r="O88" s="22">
        <f>[2]DATOS!N108</f>
        <v>0</v>
      </c>
      <c r="Q88" s="14">
        <f>VLOOKUP(B88,[1]Hoja1!$B$1:$D$133,3,FALSE)</f>
        <v>1534624000</v>
      </c>
      <c r="R88" s="24">
        <f t="shared" si="10"/>
        <v>0</v>
      </c>
      <c r="S88" s="24"/>
    </row>
    <row r="89" spans="2:19" s="31" customFormat="1" ht="17.25" customHeight="1" x14ac:dyDescent="0.2">
      <c r="B89" s="40" t="s">
        <v>136</v>
      </c>
      <c r="C89" s="26" t="s">
        <v>137</v>
      </c>
      <c r="D89" s="27">
        <f>[2]DATOS!C109</f>
        <v>733645000</v>
      </c>
      <c r="E89" s="27">
        <f>[2]DATOS!D109</f>
        <v>0</v>
      </c>
      <c r="F89" s="27">
        <f>[2]DATOS!E109</f>
        <v>0</v>
      </c>
      <c r="G89" s="27">
        <f>[2]DATOS!F109</f>
        <v>733645000</v>
      </c>
      <c r="H89" s="27">
        <f>[2]DATOS!G109</f>
        <v>0</v>
      </c>
      <c r="I89" s="27">
        <f>[2]DATOS!H109</f>
        <v>733645000</v>
      </c>
      <c r="J89" s="27">
        <f>[2]DATOS!I109</f>
        <v>0</v>
      </c>
      <c r="K89" s="27">
        <f>[2]DATOS!J109</f>
        <v>0</v>
      </c>
      <c r="L89" s="28">
        <f>[2]DATOS!K109</f>
        <v>0</v>
      </c>
      <c r="M89" s="27">
        <f>[2]DATOS!L109</f>
        <v>0</v>
      </c>
      <c r="N89" s="27">
        <f>[2]DATOS!M109</f>
        <v>0</v>
      </c>
      <c r="O89" s="28">
        <f>[2]DATOS!N109</f>
        <v>0</v>
      </c>
      <c r="Q89" s="14">
        <f>VLOOKUP(B89,[1]Hoja1!$B$1:$D$133,3,FALSE)</f>
        <v>733645000</v>
      </c>
      <c r="R89" s="24">
        <f t="shared" si="10"/>
        <v>0</v>
      </c>
      <c r="S89" s="24"/>
    </row>
    <row r="90" spans="2:19" s="31" customFormat="1" ht="17.25" customHeight="1" x14ac:dyDescent="0.2">
      <c r="B90" s="40" t="s">
        <v>138</v>
      </c>
      <c r="C90" s="26" t="s">
        <v>139</v>
      </c>
      <c r="D90" s="27">
        <f>[2]DATOS!C110</f>
        <v>301448000</v>
      </c>
      <c r="E90" s="27">
        <f>[2]DATOS!D110</f>
        <v>0</v>
      </c>
      <c r="F90" s="27">
        <f>[2]DATOS!E110</f>
        <v>0</v>
      </c>
      <c r="G90" s="27">
        <f>[2]DATOS!F110</f>
        <v>301448000</v>
      </c>
      <c r="H90" s="27">
        <f>[2]DATOS!G110</f>
        <v>0</v>
      </c>
      <c r="I90" s="27">
        <f>[2]DATOS!H110</f>
        <v>301448000</v>
      </c>
      <c r="J90" s="27">
        <f>[2]DATOS!I110</f>
        <v>0</v>
      </c>
      <c r="K90" s="27">
        <f>[2]DATOS!J110</f>
        <v>0</v>
      </c>
      <c r="L90" s="28">
        <f>[2]DATOS!K110</f>
        <v>0</v>
      </c>
      <c r="M90" s="27">
        <f>[2]DATOS!L110</f>
        <v>0</v>
      </c>
      <c r="N90" s="27">
        <f>[2]DATOS!M110</f>
        <v>0</v>
      </c>
      <c r="O90" s="28">
        <f>[2]DATOS!N110</f>
        <v>0</v>
      </c>
      <c r="Q90" s="14">
        <f>VLOOKUP(B90,[1]Hoja1!$B$1:$D$133,3,FALSE)</f>
        <v>301448000</v>
      </c>
      <c r="R90" s="24">
        <f t="shared" si="10"/>
        <v>0</v>
      </c>
      <c r="S90" s="24"/>
    </row>
    <row r="91" spans="2:19" s="31" customFormat="1" ht="17.25" customHeight="1" x14ac:dyDescent="0.2">
      <c r="B91" s="40" t="s">
        <v>140</v>
      </c>
      <c r="C91" s="26" t="s">
        <v>141</v>
      </c>
      <c r="D91" s="27">
        <f>[2]DATOS!C111</f>
        <v>499531000</v>
      </c>
      <c r="E91" s="27">
        <f>[2]DATOS!D111</f>
        <v>0</v>
      </c>
      <c r="F91" s="27">
        <f>[2]DATOS!E111</f>
        <v>0</v>
      </c>
      <c r="G91" s="27">
        <f>[2]DATOS!F111</f>
        <v>499531000</v>
      </c>
      <c r="H91" s="27">
        <f>[2]DATOS!G111</f>
        <v>0</v>
      </c>
      <c r="I91" s="27">
        <f>[2]DATOS!H111</f>
        <v>499531000</v>
      </c>
      <c r="J91" s="27">
        <f>[2]DATOS!I111</f>
        <v>0</v>
      </c>
      <c r="K91" s="27">
        <f>[2]DATOS!J111</f>
        <v>0</v>
      </c>
      <c r="L91" s="28">
        <f>[2]DATOS!K111</f>
        <v>0</v>
      </c>
      <c r="M91" s="27">
        <f>[2]DATOS!L111</f>
        <v>0</v>
      </c>
      <c r="N91" s="27">
        <f>[2]DATOS!M111</f>
        <v>0</v>
      </c>
      <c r="O91" s="28">
        <f>[2]DATOS!N111</f>
        <v>0</v>
      </c>
      <c r="Q91" s="14">
        <f>VLOOKUP(B91,[1]Hoja1!$B$1:$D$133,3,FALSE)</f>
        <v>499531000</v>
      </c>
      <c r="R91" s="24">
        <f t="shared" si="10"/>
        <v>0</v>
      </c>
      <c r="S91" s="24"/>
    </row>
    <row r="92" spans="2:19" s="31" customFormat="1" ht="17.25" customHeight="1" x14ac:dyDescent="0.2">
      <c r="B92" s="41" t="s">
        <v>142</v>
      </c>
      <c r="C92" s="38" t="s">
        <v>143</v>
      </c>
      <c r="D92" s="37">
        <f>[2]DATOS!C112</f>
        <v>2556117000</v>
      </c>
      <c r="E92" s="37">
        <f>[2]DATOS!D112</f>
        <v>0</v>
      </c>
      <c r="F92" s="37">
        <f>[2]DATOS!E112</f>
        <v>0</v>
      </c>
      <c r="G92" s="37">
        <f>[2]DATOS!F112</f>
        <v>2556117000</v>
      </c>
      <c r="H92" s="37">
        <f>[2]DATOS!G112</f>
        <v>0</v>
      </c>
      <c r="I92" s="37">
        <f>[2]DATOS!H112</f>
        <v>2556117000</v>
      </c>
      <c r="J92" s="37">
        <f>[2]DATOS!I112</f>
        <v>0</v>
      </c>
      <c r="K92" s="37">
        <f>[2]DATOS!J112</f>
        <v>0</v>
      </c>
      <c r="L92" s="22">
        <f>[2]DATOS!K112</f>
        <v>0</v>
      </c>
      <c r="M92" s="37">
        <f>[2]DATOS!L112</f>
        <v>0</v>
      </c>
      <c r="N92" s="37">
        <f>[2]DATOS!M112</f>
        <v>0</v>
      </c>
      <c r="O92" s="22">
        <f>[2]DATOS!N112</f>
        <v>0</v>
      </c>
      <c r="Q92" s="14">
        <f>VLOOKUP(B92,[1]Hoja1!$B$1:$D$133,3,FALSE)</f>
        <v>2556117000</v>
      </c>
      <c r="R92" s="24">
        <f t="shared" si="10"/>
        <v>0</v>
      </c>
      <c r="S92" s="24"/>
    </row>
    <row r="93" spans="2:19" s="31" customFormat="1" ht="17.25" customHeight="1" x14ac:dyDescent="0.2">
      <c r="B93" s="40" t="s">
        <v>144</v>
      </c>
      <c r="C93" s="26" t="s">
        <v>145</v>
      </c>
      <c r="D93" s="27">
        <f>[2]DATOS!C113</f>
        <v>805242000</v>
      </c>
      <c r="E93" s="27">
        <f>[2]DATOS!D113</f>
        <v>0</v>
      </c>
      <c r="F93" s="27">
        <f>[2]DATOS!E113</f>
        <v>0</v>
      </c>
      <c r="G93" s="27">
        <f>[2]DATOS!F113</f>
        <v>805242000</v>
      </c>
      <c r="H93" s="27">
        <f>[2]DATOS!G113</f>
        <v>0</v>
      </c>
      <c r="I93" s="27">
        <f>[2]DATOS!H113</f>
        <v>805242000</v>
      </c>
      <c r="J93" s="27">
        <f>[2]DATOS!I113</f>
        <v>0</v>
      </c>
      <c r="K93" s="27">
        <f>[2]DATOS!J113</f>
        <v>0</v>
      </c>
      <c r="L93" s="28">
        <f>[2]DATOS!K113</f>
        <v>0</v>
      </c>
      <c r="M93" s="27">
        <f>[2]DATOS!L113</f>
        <v>0</v>
      </c>
      <c r="N93" s="27">
        <f>[2]DATOS!M113</f>
        <v>0</v>
      </c>
      <c r="O93" s="28">
        <f>[2]DATOS!N113</f>
        <v>0</v>
      </c>
      <c r="Q93" s="14">
        <f>VLOOKUP(B93,[1]Hoja1!$B$1:$D$133,3,FALSE)</f>
        <v>805242000</v>
      </c>
      <c r="R93" s="24">
        <f t="shared" si="10"/>
        <v>0</v>
      </c>
      <c r="S93" s="24"/>
    </row>
    <row r="94" spans="2:19" s="31" customFormat="1" ht="17.25" customHeight="1" x14ac:dyDescent="0.2">
      <c r="B94" s="40" t="s">
        <v>146</v>
      </c>
      <c r="C94" s="26" t="s">
        <v>147</v>
      </c>
      <c r="D94" s="27">
        <f>[2]DATOS!C114</f>
        <v>570380000</v>
      </c>
      <c r="E94" s="27">
        <f>[2]DATOS!D114</f>
        <v>0</v>
      </c>
      <c r="F94" s="27">
        <f>[2]DATOS!E114</f>
        <v>0</v>
      </c>
      <c r="G94" s="27">
        <f>[2]DATOS!F114</f>
        <v>570380000</v>
      </c>
      <c r="H94" s="27">
        <f>[2]DATOS!G114</f>
        <v>0</v>
      </c>
      <c r="I94" s="27">
        <f>[2]DATOS!H114</f>
        <v>570380000</v>
      </c>
      <c r="J94" s="27">
        <f>[2]DATOS!I114</f>
        <v>0</v>
      </c>
      <c r="K94" s="27">
        <f>[2]DATOS!J114</f>
        <v>0</v>
      </c>
      <c r="L94" s="28">
        <f>[2]DATOS!K114</f>
        <v>0</v>
      </c>
      <c r="M94" s="27">
        <f>[2]DATOS!L114</f>
        <v>0</v>
      </c>
      <c r="N94" s="27">
        <f>[2]DATOS!M114</f>
        <v>0</v>
      </c>
      <c r="O94" s="28">
        <f>[2]DATOS!N114</f>
        <v>0</v>
      </c>
      <c r="Q94" s="14">
        <f>VLOOKUP(B94,[1]Hoja1!$B$1:$D$133,3,FALSE)</f>
        <v>570380000</v>
      </c>
      <c r="R94" s="24">
        <f t="shared" si="10"/>
        <v>0</v>
      </c>
      <c r="S94" s="24"/>
    </row>
    <row r="95" spans="2:19" s="31" customFormat="1" ht="17.25" customHeight="1" x14ac:dyDescent="0.2">
      <c r="B95" s="40" t="s">
        <v>148</v>
      </c>
      <c r="C95" s="26" t="s">
        <v>149</v>
      </c>
      <c r="D95" s="27">
        <f>[2]DATOS!C115</f>
        <v>331363000</v>
      </c>
      <c r="E95" s="27">
        <f>[2]DATOS!D115</f>
        <v>0</v>
      </c>
      <c r="F95" s="27">
        <f>[2]DATOS!E115</f>
        <v>0</v>
      </c>
      <c r="G95" s="27">
        <f>[2]DATOS!F115</f>
        <v>331363000</v>
      </c>
      <c r="H95" s="27">
        <f>[2]DATOS!G115</f>
        <v>0</v>
      </c>
      <c r="I95" s="27">
        <f>[2]DATOS!H115</f>
        <v>331363000</v>
      </c>
      <c r="J95" s="27">
        <f>[2]DATOS!I115</f>
        <v>0</v>
      </c>
      <c r="K95" s="27">
        <f>[2]DATOS!J115</f>
        <v>0</v>
      </c>
      <c r="L95" s="28">
        <f>[2]DATOS!K115</f>
        <v>0</v>
      </c>
      <c r="M95" s="27">
        <f>[2]DATOS!L115</f>
        <v>0</v>
      </c>
      <c r="N95" s="27">
        <f>[2]DATOS!M115</f>
        <v>0</v>
      </c>
      <c r="O95" s="28">
        <f>[2]DATOS!N115</f>
        <v>0</v>
      </c>
      <c r="Q95" s="14">
        <f>VLOOKUP(B95,[1]Hoja1!$B$1:$D$133,3,FALSE)</f>
        <v>331363000</v>
      </c>
      <c r="R95" s="24">
        <f t="shared" si="10"/>
        <v>0</v>
      </c>
      <c r="S95" s="24"/>
    </row>
    <row r="96" spans="2:19" s="31" customFormat="1" ht="17.25" customHeight="1" x14ac:dyDescent="0.2">
      <c r="B96" s="40" t="s">
        <v>150</v>
      </c>
      <c r="C96" s="26" t="s">
        <v>151</v>
      </c>
      <c r="D96" s="27">
        <f>[2]DATOS!C116</f>
        <v>303145000</v>
      </c>
      <c r="E96" s="27">
        <f>[2]DATOS!D116</f>
        <v>0</v>
      </c>
      <c r="F96" s="27">
        <f>[2]DATOS!E116</f>
        <v>0</v>
      </c>
      <c r="G96" s="27">
        <f>[2]DATOS!F116</f>
        <v>303145000</v>
      </c>
      <c r="H96" s="27">
        <f>[2]DATOS!G116</f>
        <v>0</v>
      </c>
      <c r="I96" s="27">
        <f>[2]DATOS!H116</f>
        <v>303145000</v>
      </c>
      <c r="J96" s="27">
        <f>[2]DATOS!I116</f>
        <v>0</v>
      </c>
      <c r="K96" s="27">
        <f>[2]DATOS!J116</f>
        <v>0</v>
      </c>
      <c r="L96" s="28">
        <f>[2]DATOS!K116</f>
        <v>0</v>
      </c>
      <c r="M96" s="27">
        <f>[2]DATOS!L116</f>
        <v>0</v>
      </c>
      <c r="N96" s="27">
        <f>[2]DATOS!M116</f>
        <v>0</v>
      </c>
      <c r="O96" s="28">
        <f>[2]DATOS!N116</f>
        <v>0</v>
      </c>
      <c r="Q96" s="14">
        <f>VLOOKUP(B96,[1]Hoja1!$B$1:$D$133,3,FALSE)</f>
        <v>303145000</v>
      </c>
      <c r="R96" s="24">
        <f t="shared" si="10"/>
        <v>0</v>
      </c>
      <c r="S96" s="24"/>
    </row>
    <row r="97" spans="1:19" s="31" customFormat="1" ht="17.25" customHeight="1" x14ac:dyDescent="0.2">
      <c r="B97" s="40" t="s">
        <v>152</v>
      </c>
      <c r="C97" s="26" t="s">
        <v>153</v>
      </c>
      <c r="D97" s="27">
        <f>[2]DATOS!C117</f>
        <v>163464000</v>
      </c>
      <c r="E97" s="27">
        <f>[2]DATOS!D117</f>
        <v>0</v>
      </c>
      <c r="F97" s="27">
        <f>[2]DATOS!E117</f>
        <v>0</v>
      </c>
      <c r="G97" s="27">
        <f>[2]DATOS!F117</f>
        <v>163464000</v>
      </c>
      <c r="H97" s="27">
        <f>[2]DATOS!G117</f>
        <v>0</v>
      </c>
      <c r="I97" s="27">
        <f>[2]DATOS!H117</f>
        <v>163464000</v>
      </c>
      <c r="J97" s="27">
        <f>[2]DATOS!I117</f>
        <v>0</v>
      </c>
      <c r="K97" s="27">
        <f>[2]DATOS!J117</f>
        <v>0</v>
      </c>
      <c r="L97" s="28">
        <f>[2]DATOS!K117</f>
        <v>0</v>
      </c>
      <c r="M97" s="27">
        <f>[2]DATOS!L117</f>
        <v>0</v>
      </c>
      <c r="N97" s="27">
        <f>[2]DATOS!M117</f>
        <v>0</v>
      </c>
      <c r="O97" s="28">
        <f>[2]DATOS!N117</f>
        <v>0</v>
      </c>
      <c r="Q97" s="14">
        <f>VLOOKUP(B97,[1]Hoja1!$B$1:$D$133,3,FALSE)</f>
        <v>163464000</v>
      </c>
      <c r="R97" s="24">
        <f t="shared" si="10"/>
        <v>0</v>
      </c>
      <c r="S97" s="24"/>
    </row>
    <row r="98" spans="1:19" s="31" customFormat="1" ht="17.25" customHeight="1" x14ac:dyDescent="0.2">
      <c r="B98" s="40" t="s">
        <v>154</v>
      </c>
      <c r="C98" s="26" t="s">
        <v>155</v>
      </c>
      <c r="D98" s="27">
        <f>[2]DATOS!C118</f>
        <v>227359000</v>
      </c>
      <c r="E98" s="27">
        <f>[2]DATOS!D118</f>
        <v>0</v>
      </c>
      <c r="F98" s="27">
        <f>[2]DATOS!E118</f>
        <v>0</v>
      </c>
      <c r="G98" s="27">
        <f>[2]DATOS!F118</f>
        <v>227359000</v>
      </c>
      <c r="H98" s="27">
        <f>[2]DATOS!G118</f>
        <v>0</v>
      </c>
      <c r="I98" s="27">
        <f>[2]DATOS!H118</f>
        <v>227359000</v>
      </c>
      <c r="J98" s="27">
        <f>[2]DATOS!I118</f>
        <v>0</v>
      </c>
      <c r="K98" s="27">
        <f>[2]DATOS!J118</f>
        <v>0</v>
      </c>
      <c r="L98" s="28">
        <f>[2]DATOS!K118</f>
        <v>0</v>
      </c>
      <c r="M98" s="27">
        <f>[2]DATOS!L118</f>
        <v>0</v>
      </c>
      <c r="N98" s="27">
        <f>[2]DATOS!M118</f>
        <v>0</v>
      </c>
      <c r="O98" s="28">
        <f>[2]DATOS!N118</f>
        <v>0</v>
      </c>
      <c r="Q98" s="14">
        <f>VLOOKUP(B98,[1]Hoja1!$B$1:$D$133,3,FALSE)</f>
        <v>227359000</v>
      </c>
      <c r="R98" s="24">
        <f t="shared" si="10"/>
        <v>0</v>
      </c>
      <c r="S98" s="24"/>
    </row>
    <row r="99" spans="1:19" s="31" customFormat="1" ht="17.25" customHeight="1" x14ac:dyDescent="0.2">
      <c r="B99" s="40" t="s">
        <v>156</v>
      </c>
      <c r="C99" s="26" t="s">
        <v>157</v>
      </c>
      <c r="D99" s="27">
        <f>[2]DATOS!C119</f>
        <v>155164000</v>
      </c>
      <c r="E99" s="27">
        <f>[2]DATOS!D119</f>
        <v>0</v>
      </c>
      <c r="F99" s="27">
        <f>[2]DATOS!E119</f>
        <v>0</v>
      </c>
      <c r="G99" s="27">
        <f>[2]DATOS!F119</f>
        <v>155164000</v>
      </c>
      <c r="H99" s="27">
        <f>[2]DATOS!G119</f>
        <v>0</v>
      </c>
      <c r="I99" s="27">
        <f>[2]DATOS!H119</f>
        <v>155164000</v>
      </c>
      <c r="J99" s="27">
        <f>[2]DATOS!I119</f>
        <v>0</v>
      </c>
      <c r="K99" s="27">
        <f>[2]DATOS!J119</f>
        <v>0</v>
      </c>
      <c r="L99" s="28">
        <f>[2]DATOS!K119</f>
        <v>0</v>
      </c>
      <c r="M99" s="27">
        <f>[2]DATOS!L119</f>
        <v>0</v>
      </c>
      <c r="N99" s="27">
        <f>[2]DATOS!M119</f>
        <v>0</v>
      </c>
      <c r="O99" s="28">
        <f>[2]DATOS!N119</f>
        <v>0</v>
      </c>
      <c r="Q99" s="14">
        <f>VLOOKUP(B99,[1]Hoja1!$B$1:$D$133,3,FALSE)</f>
        <v>155164000</v>
      </c>
      <c r="R99" s="24">
        <f t="shared" si="10"/>
        <v>0</v>
      </c>
      <c r="S99" s="24"/>
    </row>
    <row r="100" spans="1:19" s="31" customFormat="1" ht="17.25" customHeight="1" x14ac:dyDescent="0.2">
      <c r="B100" s="41" t="s">
        <v>158</v>
      </c>
      <c r="C100" s="38" t="s">
        <v>159</v>
      </c>
      <c r="D100" s="37">
        <f>[2]DATOS!C120</f>
        <v>249184000</v>
      </c>
      <c r="E100" s="37">
        <f>[2]DATOS!D120</f>
        <v>0</v>
      </c>
      <c r="F100" s="37">
        <f>[2]DATOS!E120</f>
        <v>0</v>
      </c>
      <c r="G100" s="37">
        <f>[2]DATOS!F120</f>
        <v>249184000</v>
      </c>
      <c r="H100" s="37">
        <f>[2]DATOS!G120</f>
        <v>0</v>
      </c>
      <c r="I100" s="37">
        <f>[2]DATOS!H120</f>
        <v>249184000</v>
      </c>
      <c r="J100" s="37">
        <f>[2]DATOS!I120</f>
        <v>0</v>
      </c>
      <c r="K100" s="37">
        <f>[2]DATOS!J120</f>
        <v>0</v>
      </c>
      <c r="L100" s="22">
        <f>[2]DATOS!K120</f>
        <v>0</v>
      </c>
      <c r="M100" s="37">
        <f>[2]DATOS!L120</f>
        <v>0</v>
      </c>
      <c r="N100" s="37">
        <f>[2]DATOS!M120</f>
        <v>0</v>
      </c>
      <c r="O100" s="22">
        <f>[2]DATOS!N120</f>
        <v>0</v>
      </c>
      <c r="Q100" s="14">
        <f>VLOOKUP(B100,[1]Hoja1!$B$1:$D$133,3,FALSE)</f>
        <v>249184000</v>
      </c>
      <c r="R100" s="24">
        <f t="shared" si="10"/>
        <v>0</v>
      </c>
      <c r="S100" s="24"/>
    </row>
    <row r="101" spans="1:19" s="31" customFormat="1" ht="17.25" customHeight="1" x14ac:dyDescent="0.2">
      <c r="B101" s="41" t="s">
        <v>160</v>
      </c>
      <c r="C101" s="38" t="s">
        <v>44</v>
      </c>
      <c r="D101" s="37">
        <f>[2]DATOS!C121</f>
        <v>249184000</v>
      </c>
      <c r="E101" s="37">
        <f>[2]DATOS!D121</f>
        <v>0</v>
      </c>
      <c r="F101" s="37">
        <f>[2]DATOS!E121</f>
        <v>0</v>
      </c>
      <c r="G101" s="37">
        <f>[2]DATOS!F121</f>
        <v>249184000</v>
      </c>
      <c r="H101" s="37">
        <f>[2]DATOS!G121</f>
        <v>0</v>
      </c>
      <c r="I101" s="37">
        <f>[2]DATOS!H121</f>
        <v>249184000</v>
      </c>
      <c r="J101" s="37">
        <f>[2]DATOS!I121</f>
        <v>0</v>
      </c>
      <c r="K101" s="37">
        <f>[2]DATOS!J121</f>
        <v>0</v>
      </c>
      <c r="L101" s="22">
        <f>[2]DATOS!K121</f>
        <v>0</v>
      </c>
      <c r="M101" s="37">
        <f>[2]DATOS!L121</f>
        <v>0</v>
      </c>
      <c r="N101" s="37">
        <f>[2]DATOS!M121</f>
        <v>0</v>
      </c>
      <c r="O101" s="22">
        <f>[2]DATOS!N121</f>
        <v>0</v>
      </c>
      <c r="Q101" s="14">
        <f>VLOOKUP(B101,[1]Hoja1!$B$1:$D$133,3,FALSE)</f>
        <v>249184000</v>
      </c>
      <c r="R101" s="24">
        <f t="shared" si="10"/>
        <v>0</v>
      </c>
      <c r="S101" s="24"/>
    </row>
    <row r="102" spans="1:19" s="31" customFormat="1" ht="17.25" customHeight="1" x14ac:dyDescent="0.2">
      <c r="B102" s="40" t="s">
        <v>161</v>
      </c>
      <c r="C102" s="26" t="s">
        <v>162</v>
      </c>
      <c r="D102" s="27">
        <f>[2]DATOS!C122</f>
        <v>218106000</v>
      </c>
      <c r="E102" s="27">
        <f>[2]DATOS!D122</f>
        <v>0</v>
      </c>
      <c r="F102" s="27">
        <f>[2]DATOS!E122</f>
        <v>0</v>
      </c>
      <c r="G102" s="27">
        <f>[2]DATOS!F122</f>
        <v>218106000</v>
      </c>
      <c r="H102" s="27">
        <f>[2]DATOS!G122</f>
        <v>0</v>
      </c>
      <c r="I102" s="27">
        <f>[2]DATOS!H122</f>
        <v>218106000</v>
      </c>
      <c r="J102" s="27">
        <f>[2]DATOS!I122</f>
        <v>0</v>
      </c>
      <c r="K102" s="27">
        <f>[2]DATOS!J122</f>
        <v>0</v>
      </c>
      <c r="L102" s="28">
        <f>[2]DATOS!K122</f>
        <v>0</v>
      </c>
      <c r="M102" s="27">
        <f>[2]DATOS!L122</f>
        <v>0</v>
      </c>
      <c r="N102" s="27">
        <f>[2]DATOS!M122</f>
        <v>0</v>
      </c>
      <c r="O102" s="28">
        <f>[2]DATOS!N122</f>
        <v>0</v>
      </c>
      <c r="Q102" s="14">
        <f>VLOOKUP(B102,[1]Hoja1!$B$1:$D$133,3,FALSE)</f>
        <v>218106000</v>
      </c>
      <c r="R102" s="24">
        <f t="shared" si="10"/>
        <v>0</v>
      </c>
      <c r="S102" s="24"/>
    </row>
    <row r="103" spans="1:19" s="31" customFormat="1" ht="17.25" customHeight="1" x14ac:dyDescent="0.2">
      <c r="B103" s="40" t="s">
        <v>163</v>
      </c>
      <c r="C103" s="26" t="s">
        <v>164</v>
      </c>
      <c r="D103" s="27">
        <f>[2]DATOS!C123</f>
        <v>31078000</v>
      </c>
      <c r="E103" s="27">
        <f>[2]DATOS!D123</f>
        <v>0</v>
      </c>
      <c r="F103" s="27">
        <f>[2]DATOS!E123</f>
        <v>0</v>
      </c>
      <c r="G103" s="27">
        <f>[2]DATOS!F123</f>
        <v>31078000</v>
      </c>
      <c r="H103" s="27">
        <f>[2]DATOS!G123</f>
        <v>0</v>
      </c>
      <c r="I103" s="27">
        <f>[2]DATOS!H123</f>
        <v>31078000</v>
      </c>
      <c r="J103" s="27">
        <f>[2]DATOS!I123</f>
        <v>0</v>
      </c>
      <c r="K103" s="27">
        <f>[2]DATOS!J123</f>
        <v>0</v>
      </c>
      <c r="L103" s="28">
        <f>[2]DATOS!K123</f>
        <v>0</v>
      </c>
      <c r="M103" s="27">
        <f>[2]DATOS!L123</f>
        <v>0</v>
      </c>
      <c r="N103" s="27">
        <f>[2]DATOS!M123</f>
        <v>0</v>
      </c>
      <c r="O103" s="28">
        <f>[2]DATOS!N123</f>
        <v>0</v>
      </c>
      <c r="Q103" s="14">
        <f>VLOOKUP(B103,[1]Hoja1!$B$1:$D$133,3,FALSE)</f>
        <v>31078000</v>
      </c>
      <c r="R103" s="24">
        <f t="shared" si="10"/>
        <v>0</v>
      </c>
      <c r="S103" s="24"/>
    </row>
    <row r="104" spans="1:19" s="31" customFormat="1" ht="17.25" customHeight="1" x14ac:dyDescent="0.2">
      <c r="B104" s="19" t="s">
        <v>165</v>
      </c>
      <c r="C104" s="38" t="s">
        <v>166</v>
      </c>
      <c r="D104" s="37">
        <f>+D105+D107</f>
        <v>154068370000</v>
      </c>
      <c r="E104" s="37">
        <f>+E105+E107</f>
        <v>0</v>
      </c>
      <c r="F104" s="37">
        <f>+F105+F107</f>
        <v>0</v>
      </c>
      <c r="G104" s="37">
        <f t="shared" ref="G104:G114" si="11">+D104+F104</f>
        <v>154068370000</v>
      </c>
      <c r="H104" s="37">
        <f>+H105+H107</f>
        <v>0</v>
      </c>
      <c r="I104" s="37">
        <f t="shared" ref="I104:I114" si="12">+G104-H104</f>
        <v>154068370000</v>
      </c>
      <c r="J104" s="37">
        <f>+J105+J107</f>
        <v>2728473482</v>
      </c>
      <c r="K104" s="37">
        <f>+K105+K107</f>
        <v>47682593606</v>
      </c>
      <c r="L104" s="22">
        <f t="shared" ref="L104:L114" si="13">IFERROR(K104/I104,0)</f>
        <v>0.30948982978141459</v>
      </c>
      <c r="M104" s="37">
        <f>+M105+M107</f>
        <v>3283392609</v>
      </c>
      <c r="N104" s="37">
        <f>+N105+N107</f>
        <v>10598152430</v>
      </c>
      <c r="O104" s="22">
        <f t="shared" ref="O104:O114" si="14">IFERROR(N104/I104,0)</f>
        <v>6.8788632150778253E-2</v>
      </c>
      <c r="Q104" s="14">
        <f>VLOOKUP(B104,[1]Hoja1!$B$1:$D$133,3,FALSE)</f>
        <v>154068370000</v>
      </c>
      <c r="R104" s="24">
        <f t="shared" si="10"/>
        <v>0</v>
      </c>
      <c r="S104" s="24"/>
    </row>
    <row r="105" spans="1:19" s="31" customFormat="1" ht="17.25" customHeight="1" x14ac:dyDescent="0.2">
      <c r="B105" s="19" t="s">
        <v>167</v>
      </c>
      <c r="C105" s="38" t="s">
        <v>168</v>
      </c>
      <c r="D105" s="37">
        <f>+D106</f>
        <v>0</v>
      </c>
      <c r="E105" s="37">
        <f>+E106</f>
        <v>0</v>
      </c>
      <c r="F105" s="37">
        <f>+F106</f>
        <v>20335972</v>
      </c>
      <c r="G105" s="37">
        <f t="shared" si="11"/>
        <v>20335972</v>
      </c>
      <c r="H105" s="37">
        <f>+H106</f>
        <v>0</v>
      </c>
      <c r="I105" s="37">
        <f t="shared" si="12"/>
        <v>20335972</v>
      </c>
      <c r="J105" s="37">
        <f>+J106</f>
        <v>0</v>
      </c>
      <c r="K105" s="37">
        <f>+K106</f>
        <v>20335972</v>
      </c>
      <c r="L105" s="22">
        <f t="shared" si="13"/>
        <v>1</v>
      </c>
      <c r="M105" s="37">
        <f>+M106</f>
        <v>1314950</v>
      </c>
      <c r="N105" s="37">
        <f>+N106</f>
        <v>1314950</v>
      </c>
      <c r="O105" s="22">
        <f t="shared" si="14"/>
        <v>6.4661281004910906E-2</v>
      </c>
      <c r="Q105" s="14">
        <f>VLOOKUP(B105,[1]Hoja1!$B$1:$D$133,3,FALSE)</f>
        <v>0</v>
      </c>
      <c r="R105" s="24">
        <f t="shared" si="10"/>
        <v>0</v>
      </c>
      <c r="S105" s="24"/>
    </row>
    <row r="106" spans="1:19" ht="17.25" customHeight="1" x14ac:dyDescent="0.25">
      <c r="A106" s="14" t="s">
        <v>169</v>
      </c>
      <c r="B106" s="33">
        <v>42450103</v>
      </c>
      <c r="C106" s="26" t="s">
        <v>170</v>
      </c>
      <c r="D106" s="27">
        <f>VLOOKUP($B106,[2]DATOS!$A$1:$N$137,3,FALSE)+VLOOKUP($A106,[2]DATOS!$A$1:$N$137,3,FALSE)</f>
        <v>0</v>
      </c>
      <c r="E106" s="27">
        <f>VLOOKUP($B106,[2]DATOS!$A$1:$N$137,4,FALSE)+VLOOKUP($A106,[2]DATOS!$A$1:$N$137,4,FALSE)</f>
        <v>0</v>
      </c>
      <c r="F106" s="27">
        <f>VLOOKUP($B106,[2]DATOS!$A$1:$N$137,5,FALSE)+VLOOKUP($A106,[2]DATOS!$A$1:$N$137,5,FALSE)</f>
        <v>20335972</v>
      </c>
      <c r="G106" s="34">
        <f t="shared" si="11"/>
        <v>20335972</v>
      </c>
      <c r="H106" s="27">
        <f>VLOOKUP($B106,[2]DATOS!$A$1:$N$137,7,FALSE)+VLOOKUP($A106,[2]DATOS!$A$1:$N$137,7,FALSE)</f>
        <v>0</v>
      </c>
      <c r="I106" s="34">
        <f t="shared" si="12"/>
        <v>20335972</v>
      </c>
      <c r="J106" s="27">
        <f>VLOOKUP($B106,[2]DATOS!$A$1:$N$137,9,FALSE)+VLOOKUP($A106,[2]DATOS!$A$1:$N$137,9,FALSE)</f>
        <v>0</v>
      </c>
      <c r="K106" s="27">
        <f>VLOOKUP($B106,[2]DATOS!$A$1:$N$137,10,FALSE)+VLOOKUP($A106,[2]DATOS!$A$1:$N$137,10,FALSE)</f>
        <v>20335972</v>
      </c>
      <c r="L106" s="35">
        <f t="shared" si="13"/>
        <v>1</v>
      </c>
      <c r="M106" s="27">
        <f>VLOOKUP($B106,[2]DATOS!$A$1:$N$137,12,FALSE)+VLOOKUP($A106,[2]DATOS!$A$1:$N$137,12,FALSE)</f>
        <v>1314950</v>
      </c>
      <c r="N106" s="27">
        <f>VLOOKUP($B106,[2]DATOS!$A$1:$N$137,13,FALSE)+VLOOKUP($A106,[2]DATOS!$A$1:$N$137,13,FALSE)</f>
        <v>1314950</v>
      </c>
      <c r="O106" s="35">
        <f t="shared" si="14"/>
        <v>6.4661281004910906E-2</v>
      </c>
      <c r="Q106" s="14" t="e">
        <f>VLOOKUP(B106,[1]Hoja1!$B$1:$D$133,3,FALSE)</f>
        <v>#N/A</v>
      </c>
      <c r="R106" s="24" t="e">
        <f t="shared" si="10"/>
        <v>#N/A</v>
      </c>
      <c r="S106" s="24"/>
    </row>
    <row r="107" spans="1:19" s="31" customFormat="1" ht="17.25" customHeight="1" x14ac:dyDescent="0.2">
      <c r="B107" s="19" t="s">
        <v>171</v>
      </c>
      <c r="C107" s="38" t="s">
        <v>74</v>
      </c>
      <c r="D107" s="37">
        <f>SUM(D108:D112)</f>
        <v>154068370000</v>
      </c>
      <c r="E107" s="37">
        <f>SUM(E108:E112)</f>
        <v>0</v>
      </c>
      <c r="F107" s="37">
        <f>SUM(F108:F112)</f>
        <v>-20335972</v>
      </c>
      <c r="G107" s="37">
        <f t="shared" si="11"/>
        <v>154048034028</v>
      </c>
      <c r="H107" s="37">
        <f>SUM(H108:H112)</f>
        <v>0</v>
      </c>
      <c r="I107" s="37">
        <f t="shared" si="12"/>
        <v>154048034028</v>
      </c>
      <c r="J107" s="37">
        <f>SUM(J108:J112)</f>
        <v>2728473482</v>
      </c>
      <c r="K107" s="37">
        <f>SUM(K108:K112)</f>
        <v>47662257634</v>
      </c>
      <c r="L107" s="22">
        <f t="shared" si="13"/>
        <v>0.30939867512581715</v>
      </c>
      <c r="M107" s="37">
        <f>SUM(M108:M112)</f>
        <v>3282077659</v>
      </c>
      <c r="N107" s="37">
        <f>SUM(N108:N112)</f>
        <v>10596837480</v>
      </c>
      <c r="O107" s="22">
        <f t="shared" si="14"/>
        <v>6.8789177004841898E-2</v>
      </c>
      <c r="Q107" s="14">
        <f>VLOOKUP(B107,[1]Hoja1!$B$1:$D$133,3,FALSE)</f>
        <v>154068370000</v>
      </c>
      <c r="R107" s="24">
        <f t="shared" si="10"/>
        <v>0</v>
      </c>
      <c r="S107" s="24"/>
    </row>
    <row r="108" spans="1:19" ht="17.25" customHeight="1" x14ac:dyDescent="0.2">
      <c r="B108" s="33">
        <v>42450205</v>
      </c>
      <c r="C108" s="26" t="s">
        <v>172</v>
      </c>
      <c r="D108" s="27">
        <f>VLOOKUP($B108,[2]DATOS!$A$1:$N$137,3,FALSE)</f>
        <v>379382000</v>
      </c>
      <c r="E108" s="27">
        <f>VLOOKUP($B108,[2]DATOS!$A$1:$N$137,4,FALSE)</f>
        <v>0</v>
      </c>
      <c r="F108" s="27">
        <f>VLOOKUP($B108,[2]DATOS!$A$1:$N$137,5,FALSE)</f>
        <v>0</v>
      </c>
      <c r="G108" s="27">
        <f t="shared" si="11"/>
        <v>379382000</v>
      </c>
      <c r="H108" s="27">
        <f>VLOOKUP($B108,[2]DATOS!$A$1:$N$137,7,FALSE)</f>
        <v>0</v>
      </c>
      <c r="I108" s="27">
        <f t="shared" si="12"/>
        <v>379382000</v>
      </c>
      <c r="J108" s="27">
        <f>VLOOKUP($B108,[2]DATOS!$A$1:$N$137,9,FALSE)</f>
        <v>0</v>
      </c>
      <c r="K108" s="27">
        <f>VLOOKUP($B108,[2]DATOS!$A$1:$N$137,10,FALSE)</f>
        <v>0</v>
      </c>
      <c r="L108" s="28">
        <f t="shared" si="13"/>
        <v>0</v>
      </c>
      <c r="M108" s="27">
        <f>VLOOKUP($B108,[2]DATOS!$A$1:$N$137,12,FALSE)</f>
        <v>0</v>
      </c>
      <c r="N108" s="27">
        <f>VLOOKUP($B108,[2]DATOS!$A$1:$N$137,13,FALSE)</f>
        <v>0</v>
      </c>
      <c r="O108" s="28">
        <f t="shared" si="14"/>
        <v>0</v>
      </c>
      <c r="Q108" s="14" t="e">
        <f>VLOOKUP(B108,[1]Hoja1!$B$1:$D$133,3,FALSE)</f>
        <v>#N/A</v>
      </c>
      <c r="R108" s="24" t="e">
        <f t="shared" si="10"/>
        <v>#N/A</v>
      </c>
      <c r="S108" s="24"/>
    </row>
    <row r="109" spans="1:19" ht="17.25" customHeight="1" x14ac:dyDescent="0.25">
      <c r="A109" s="14" t="s">
        <v>173</v>
      </c>
      <c r="B109" s="33">
        <v>42450206</v>
      </c>
      <c r="C109" s="26" t="s">
        <v>174</v>
      </c>
      <c r="D109" s="27">
        <f>VLOOKUP($B109,[2]DATOS!$A$1:$N$137,3,FALSE)+VLOOKUP($A109,[2]DATOS!$A$1:$N$137,3,FALSE)</f>
        <v>402110000</v>
      </c>
      <c r="E109" s="27">
        <f>VLOOKUP($B109,[2]DATOS!$A$1:$N$137,4,FALSE)+VLOOKUP($A109,[2]DATOS!$A$1:$N$137,4,FALSE)</f>
        <v>0</v>
      </c>
      <c r="F109" s="27">
        <f>VLOOKUP($B109,[2]DATOS!$A$1:$N$137,5,FALSE)+VLOOKUP($A109,[2]DATOS!$A$1:$N$137,5,FALSE)</f>
        <v>16462434</v>
      </c>
      <c r="G109" s="34">
        <f t="shared" si="11"/>
        <v>418572434</v>
      </c>
      <c r="H109" s="27">
        <v>0</v>
      </c>
      <c r="I109" s="34">
        <v>88171182</v>
      </c>
      <c r="J109" s="27">
        <v>8171182</v>
      </c>
      <c r="K109" s="27">
        <v>8171182</v>
      </c>
      <c r="L109" s="35">
        <v>9.2674066680879921E-2</v>
      </c>
      <c r="M109" s="27">
        <v>0</v>
      </c>
      <c r="N109" s="27">
        <v>0</v>
      </c>
      <c r="O109" s="35">
        <v>0</v>
      </c>
      <c r="Q109" s="14" t="e">
        <f>VLOOKUP(B109,[1]Hoja1!$B$1:$D$133,3,FALSE)</f>
        <v>#N/A</v>
      </c>
      <c r="R109" s="24" t="e">
        <f t="shared" si="10"/>
        <v>#N/A</v>
      </c>
      <c r="S109" s="24"/>
    </row>
    <row r="110" spans="1:19" ht="17.25" customHeight="1" x14ac:dyDescent="0.2">
      <c r="B110" s="33">
        <v>42450207</v>
      </c>
      <c r="C110" s="26" t="s">
        <v>175</v>
      </c>
      <c r="D110" s="27">
        <f>VLOOKUP($B110,[2]DATOS!$A$1:$N$137,3,FALSE)</f>
        <v>37010198000</v>
      </c>
      <c r="E110" s="27">
        <f>VLOOKUP($B110,[2]DATOS!$A$1:$N$137,4,FALSE)</f>
        <v>0</v>
      </c>
      <c r="F110" s="27">
        <f>VLOOKUP($B110,[2]DATOS!$A$1:$N$137,5,FALSE)</f>
        <v>0</v>
      </c>
      <c r="G110" s="27">
        <f t="shared" si="11"/>
        <v>37010198000</v>
      </c>
      <c r="H110" s="27">
        <f>VLOOKUP($B110,[2]DATOS!$A$1:$N$137,7,FALSE)</f>
        <v>0</v>
      </c>
      <c r="I110" s="27">
        <f t="shared" si="12"/>
        <v>37010198000</v>
      </c>
      <c r="J110" s="27">
        <f>VLOOKUP($B110,[2]DATOS!$A$1:$N$137,9,FALSE)</f>
        <v>21730</v>
      </c>
      <c r="K110" s="27">
        <f>VLOOKUP($B110,[2]DATOS!$A$1:$N$137,10,FALSE)</f>
        <v>183925540</v>
      </c>
      <c r="L110" s="28">
        <f t="shared" si="13"/>
        <v>4.9695908138616277E-3</v>
      </c>
      <c r="M110" s="27">
        <f>VLOOKUP($B110,[2]DATOS!$A$1:$N$137,12,FALSE)</f>
        <v>183846290</v>
      </c>
      <c r="N110" s="27">
        <f>VLOOKUP($B110,[2]DATOS!$A$1:$N$137,13,FALSE)</f>
        <v>183925540</v>
      </c>
      <c r="O110" s="28">
        <f t="shared" si="14"/>
        <v>4.9695908138616277E-3</v>
      </c>
      <c r="Q110" s="14" t="e">
        <f>VLOOKUP(B110,[1]Hoja1!$B$1:$D$133,3,FALSE)</f>
        <v>#N/A</v>
      </c>
      <c r="R110" s="24" t="e">
        <f t="shared" si="10"/>
        <v>#N/A</v>
      </c>
      <c r="S110" s="24"/>
    </row>
    <row r="111" spans="1:19" ht="17.25" customHeight="1" x14ac:dyDescent="0.2">
      <c r="B111" s="40">
        <v>42450208</v>
      </c>
      <c r="C111" s="26" t="s">
        <v>176</v>
      </c>
      <c r="D111" s="27">
        <f>VLOOKUP($B111,[2]DATOS!$A$1:$N$137,3,FALSE)</f>
        <v>116107680000</v>
      </c>
      <c r="E111" s="27">
        <f>VLOOKUP($B111,[2]DATOS!$A$1:$N$137,4,FALSE)</f>
        <v>0</v>
      </c>
      <c r="F111" s="27">
        <f>VLOOKUP($B111,[2]DATOS!$A$1:$N$137,5,FALSE)</f>
        <v>-36798406</v>
      </c>
      <c r="G111" s="27">
        <f t="shared" si="11"/>
        <v>116070881594</v>
      </c>
      <c r="H111" s="27">
        <f>VLOOKUP($B111,[2]DATOS!$A$1:$N$137,7,FALSE)</f>
        <v>0</v>
      </c>
      <c r="I111" s="27">
        <f t="shared" si="12"/>
        <v>116070881594</v>
      </c>
      <c r="J111" s="27">
        <f>VLOOKUP($B111,[2]DATOS!$A$1:$N$137,9,FALSE)</f>
        <v>2720280570</v>
      </c>
      <c r="K111" s="27">
        <f>VLOOKUP($B111,[2]DATOS!$A$1:$N$137,10,FALSE)</f>
        <v>47470160912</v>
      </c>
      <c r="L111" s="28">
        <f t="shared" si="13"/>
        <v>0.40897562127635168</v>
      </c>
      <c r="M111" s="27">
        <f>VLOOKUP($B111,[2]DATOS!$A$1:$N$137,12,FALSE)</f>
        <v>3098231369</v>
      </c>
      <c r="N111" s="27">
        <f>VLOOKUP($B111,[2]DATOS!$A$1:$N$137,13,FALSE)</f>
        <v>10412911940</v>
      </c>
      <c r="O111" s="28">
        <f t="shared" si="14"/>
        <v>8.9711664088353668E-2</v>
      </c>
      <c r="Q111" s="14" t="e">
        <f>VLOOKUP(B111,[1]Hoja1!$B$1:$D$133,3,FALSE)</f>
        <v>#N/A</v>
      </c>
      <c r="R111" s="24" t="e">
        <f t="shared" si="10"/>
        <v>#N/A</v>
      </c>
      <c r="S111" s="24"/>
    </row>
    <row r="112" spans="1:19" ht="17.25" customHeight="1" x14ac:dyDescent="0.2">
      <c r="B112" s="33">
        <v>42450209</v>
      </c>
      <c r="C112" s="26" t="s">
        <v>78</v>
      </c>
      <c r="D112" s="27">
        <f>VLOOKUP($B112,[2]DATOS!$A$1:$N$137,3,FALSE)</f>
        <v>169000000</v>
      </c>
      <c r="E112" s="27">
        <f>VLOOKUP($B112,[2]DATOS!$A$1:$N$137,4,FALSE)</f>
        <v>0</v>
      </c>
      <c r="F112" s="27">
        <f>VLOOKUP($B112,[2]DATOS!$A$1:$N$137,5,FALSE)</f>
        <v>0</v>
      </c>
      <c r="G112" s="27">
        <f t="shared" si="11"/>
        <v>169000000</v>
      </c>
      <c r="H112" s="27">
        <f>VLOOKUP($B112,[2]DATOS!$A$1:$N$137,7,FALSE)</f>
        <v>0</v>
      </c>
      <c r="I112" s="27">
        <f t="shared" si="12"/>
        <v>169000000</v>
      </c>
      <c r="J112" s="27">
        <f>VLOOKUP($B112,[2]DATOS!$A$1:$N$137,9,FALSE)</f>
        <v>0</v>
      </c>
      <c r="K112" s="27">
        <f>VLOOKUP($B112,[2]DATOS!$A$1:$N$137,10,FALSE)</f>
        <v>0</v>
      </c>
      <c r="L112" s="28">
        <f t="shared" si="13"/>
        <v>0</v>
      </c>
      <c r="M112" s="27">
        <f>VLOOKUP($B112,[2]DATOS!$A$1:$N$137,12,FALSE)</f>
        <v>0</v>
      </c>
      <c r="N112" s="27">
        <f>VLOOKUP($B112,[2]DATOS!$A$1:$N$137,13,FALSE)</f>
        <v>0</v>
      </c>
      <c r="O112" s="28">
        <f t="shared" si="14"/>
        <v>0</v>
      </c>
      <c r="Q112" s="14" t="e">
        <f>VLOOKUP(B112,[1]Hoja1!$B$1:$D$133,3,FALSE)</f>
        <v>#N/A</v>
      </c>
      <c r="R112" s="24" t="e">
        <f t="shared" si="10"/>
        <v>#N/A</v>
      </c>
      <c r="S112" s="24"/>
    </row>
    <row r="113" spans="2:19" s="31" customFormat="1" ht="17.25" customHeight="1" x14ac:dyDescent="0.2">
      <c r="B113" s="19">
        <v>43</v>
      </c>
      <c r="C113" s="38" t="s">
        <v>177</v>
      </c>
      <c r="D113" s="37">
        <f>VLOOKUP($B113,[2]DATOS!$A$1:$N$137,3,FALSE)</f>
        <v>44864265000</v>
      </c>
      <c r="E113" s="37">
        <f>VLOOKUP($B113,[2]DATOS!$A$1:$N$137,4,FALSE)</f>
        <v>0</v>
      </c>
      <c r="F113" s="37">
        <f>VLOOKUP($B113,[2]DATOS!$A$1:$N$137,5,FALSE)</f>
        <v>0</v>
      </c>
      <c r="G113" s="37">
        <f t="shared" si="11"/>
        <v>44864265000</v>
      </c>
      <c r="H113" s="37">
        <f>VLOOKUP($B113,[2]DATOS!$A$1:$N$137,7,FALSE)</f>
        <v>0</v>
      </c>
      <c r="I113" s="37">
        <f t="shared" si="12"/>
        <v>44864265000</v>
      </c>
      <c r="J113" s="37">
        <f>VLOOKUP($B113,[2]DATOS!$A$1:$N$137,9,FALSE)</f>
        <v>0</v>
      </c>
      <c r="K113" s="37">
        <f>VLOOKUP($B113,[2]DATOS!$A$1:$N$137,10,FALSE)</f>
        <v>0</v>
      </c>
      <c r="L113" s="22">
        <f t="shared" si="13"/>
        <v>0</v>
      </c>
      <c r="M113" s="37">
        <f>VLOOKUP($B113,[2]DATOS!$A$1:$N$137,12,FALSE)</f>
        <v>0</v>
      </c>
      <c r="N113" s="37">
        <f>VLOOKUP($B113,[2]DATOS!$A$1:$N$137,13,FALSE)</f>
        <v>0</v>
      </c>
      <c r="O113" s="22">
        <f t="shared" si="14"/>
        <v>0</v>
      </c>
      <c r="Q113" s="14" t="e">
        <f>VLOOKUP(B113,[1]Hoja1!$B$1:$D$133,3,FALSE)</f>
        <v>#N/A</v>
      </c>
      <c r="R113" s="24" t="e">
        <f t="shared" si="10"/>
        <v>#N/A</v>
      </c>
      <c r="S113" s="24"/>
    </row>
    <row r="114" spans="2:19" s="31" customFormat="1" ht="17.25" customHeight="1" x14ac:dyDescent="0.2">
      <c r="B114" s="19"/>
      <c r="C114" s="38" t="s">
        <v>178</v>
      </c>
      <c r="D114" s="37">
        <f>D10+D113</f>
        <v>418159934000</v>
      </c>
      <c r="E114" s="37">
        <f>E10+E113</f>
        <v>0</v>
      </c>
      <c r="F114" s="37">
        <f>F10+F113</f>
        <v>0</v>
      </c>
      <c r="G114" s="37">
        <f t="shared" si="11"/>
        <v>418159934000</v>
      </c>
      <c r="H114" s="37">
        <f>H10+H113</f>
        <v>0</v>
      </c>
      <c r="I114" s="37">
        <f t="shared" si="12"/>
        <v>418159934000</v>
      </c>
      <c r="J114" s="37">
        <f>J10+J113</f>
        <v>5081476871</v>
      </c>
      <c r="K114" s="37">
        <f>K10+K113</f>
        <v>209188698171</v>
      </c>
      <c r="L114" s="22">
        <f t="shared" si="13"/>
        <v>0.50026002292940863</v>
      </c>
      <c r="M114" s="37">
        <f>M10+M113</f>
        <v>6618953492</v>
      </c>
      <c r="N114" s="37">
        <f>N10+N113</f>
        <v>23019876874</v>
      </c>
      <c r="O114" s="22">
        <f t="shared" si="14"/>
        <v>5.5050412539045405E-2</v>
      </c>
      <c r="Q114" s="14" t="e">
        <f>VLOOKUP(B114,[1]Hoja1!$B$1:$D$133,3,FALSE)</f>
        <v>#N/A</v>
      </c>
      <c r="R114" s="24" t="e">
        <f t="shared" si="10"/>
        <v>#N/A</v>
      </c>
    </row>
    <row r="115" spans="2:19" x14ac:dyDescent="0.2">
      <c r="R115" s="24"/>
    </row>
    <row r="116" spans="2:19" x14ac:dyDescent="0.2">
      <c r="R116" s="24"/>
    </row>
    <row r="117" spans="2:19" x14ac:dyDescent="0.2">
      <c r="R117" s="24"/>
    </row>
    <row r="118" spans="2:19" ht="84" customHeight="1" x14ac:dyDescent="0.25">
      <c r="B118" s="42"/>
      <c r="C118" s="42"/>
      <c r="D118" s="42"/>
      <c r="E118" s="42"/>
      <c r="F118" s="42"/>
      <c r="G118" s="42"/>
      <c r="H118" s="42"/>
      <c r="I118" s="42"/>
      <c r="J118" s="43"/>
      <c r="K118" s="44"/>
      <c r="M118" s="42"/>
      <c r="N118" s="42"/>
      <c r="O118" s="42"/>
      <c r="R118" s="24"/>
    </row>
    <row r="119" spans="2:19" ht="15" x14ac:dyDescent="0.25">
      <c r="C119" s="45"/>
      <c r="D119" s="42"/>
      <c r="E119" s="45"/>
      <c r="F119" s="42"/>
      <c r="G119" s="45"/>
      <c r="H119" s="42"/>
      <c r="I119" s="42"/>
      <c r="J119" s="43"/>
      <c r="K119" s="42"/>
      <c r="L119" s="46"/>
      <c r="M119" s="47"/>
      <c r="N119" s="42"/>
      <c r="R119" s="24"/>
    </row>
    <row r="120" spans="2:19" ht="15.75" x14ac:dyDescent="0.25">
      <c r="C120" s="48" t="s">
        <v>179</v>
      </c>
      <c r="D120" s="42"/>
      <c r="E120" s="45"/>
      <c r="F120" s="42"/>
      <c r="H120" s="42"/>
      <c r="I120" s="42"/>
      <c r="J120" s="43"/>
      <c r="K120" s="42"/>
      <c r="L120" s="46"/>
      <c r="M120" s="48" t="s">
        <v>180</v>
      </c>
      <c r="N120" s="42"/>
      <c r="R120" s="24"/>
    </row>
    <row r="121" spans="2:19" ht="15.75" x14ac:dyDescent="0.25">
      <c r="C121" s="49" t="s">
        <v>181</v>
      </c>
      <c r="D121" s="50"/>
      <c r="E121" s="45"/>
      <c r="F121" s="50"/>
      <c r="H121" s="42"/>
      <c r="I121" s="42"/>
      <c r="J121" s="47"/>
      <c r="K121" s="42"/>
      <c r="L121" s="46"/>
      <c r="M121" s="49" t="s">
        <v>182</v>
      </c>
      <c r="N121" s="42"/>
      <c r="R121" s="24"/>
    </row>
    <row r="122" spans="2:19" x14ac:dyDescent="0.2">
      <c r="R122" s="24"/>
    </row>
    <row r="123" spans="2:19" x14ac:dyDescent="0.2">
      <c r="R123" s="24"/>
    </row>
    <row r="124" spans="2:19" x14ac:dyDescent="0.2">
      <c r="R124" s="24"/>
    </row>
    <row r="125" spans="2:19" x14ac:dyDescent="0.2">
      <c r="R125" s="24"/>
    </row>
    <row r="126" spans="2:19" x14ac:dyDescent="0.2">
      <c r="R126" s="24"/>
    </row>
    <row r="127" spans="2:19" x14ac:dyDescent="0.2">
      <c r="R127" s="24"/>
    </row>
    <row r="128" spans="2:19" x14ac:dyDescent="0.2">
      <c r="R128" s="24"/>
    </row>
    <row r="129" spans="18:18" x14ac:dyDescent="0.2">
      <c r="R129" s="24"/>
    </row>
    <row r="130" spans="18:18" x14ac:dyDescent="0.2">
      <c r="R130" s="24"/>
    </row>
    <row r="131" spans="18:18" x14ac:dyDescent="0.2">
      <c r="R131" s="24"/>
    </row>
    <row r="132" spans="18:18" x14ac:dyDescent="0.2">
      <c r="R132" s="24"/>
    </row>
    <row r="133" spans="18:18" x14ac:dyDescent="0.2">
      <c r="R133" s="24"/>
    </row>
    <row r="134" spans="18:18" x14ac:dyDescent="0.2">
      <c r="R134" s="24"/>
    </row>
    <row r="135" spans="18:18" x14ac:dyDescent="0.2">
      <c r="R135" s="24"/>
    </row>
    <row r="136" spans="18:18" x14ac:dyDescent="0.2">
      <c r="R136" s="24"/>
    </row>
    <row r="137" spans="18:18" x14ac:dyDescent="0.2">
      <c r="R137" s="24"/>
    </row>
    <row r="138" spans="18:18" x14ac:dyDescent="0.2">
      <c r="R138" s="24"/>
    </row>
    <row r="139" spans="18:18" x14ac:dyDescent="0.2">
      <c r="R139" s="24"/>
    </row>
    <row r="140" spans="18:18" x14ac:dyDescent="0.2">
      <c r="R140" s="24"/>
    </row>
    <row r="141" spans="18:18" x14ac:dyDescent="0.2">
      <c r="R141" s="24"/>
    </row>
    <row r="142" spans="18:18" x14ac:dyDescent="0.2">
      <c r="R142" s="24"/>
    </row>
    <row r="143" spans="18:18" x14ac:dyDescent="0.2">
      <c r="R143" s="24"/>
    </row>
    <row r="144" spans="18:18" x14ac:dyDescent="0.2">
      <c r="R144" s="24"/>
    </row>
    <row r="145" spans="18:18" x14ac:dyDescent="0.2">
      <c r="R145" s="24"/>
    </row>
  </sheetData>
  <autoFilter ref="B9:O114"/>
  <printOptions horizontalCentered="1"/>
  <pageMargins left="0.15748031496062992" right="0.15748031496062992" top="0.74803149606299213" bottom="0.51181102362204722" header="0.51181102362204722" footer="0.43307086614173229"/>
  <pageSetup paperSize="5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FIRMA FORMULA</vt:lpstr>
      <vt:lpstr>'FIRMA FORMULA'!Área_de_impresión</vt:lpstr>
      <vt:lpstr>'FIRMA FORMULA'!Títulos_a_imprimir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Marcela Rodriguez Tiguaque</dc:creator>
  <cp:lastModifiedBy>jsuarezp</cp:lastModifiedBy>
  <dcterms:created xsi:type="dcterms:W3CDTF">2024-04-05T20:15:05Z</dcterms:created>
  <dcterms:modified xsi:type="dcterms:W3CDTF">2024-04-05T20:39:47Z</dcterms:modified>
</cp:coreProperties>
</file>