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codeName="ThisWorkbook"/>
  <mc:AlternateContent xmlns:mc="http://schemas.openxmlformats.org/markup-compatibility/2006">
    <mc:Choice Requires="x15">
      <x15ac:absPath xmlns:x15ac="http://schemas.microsoft.com/office/spreadsheetml/2010/11/ac" url="C:\Users\user.user-PC\Desktop\"/>
    </mc:Choice>
  </mc:AlternateContent>
  <xr:revisionPtr revIDLastSave="0" documentId="13_ncr:1_{45EF40DF-E31C-478B-9A07-DFFB4A7D325C}" xr6:coauthVersionLast="45" xr6:coauthVersionMax="45" xr10:uidLastSave="{00000000-0000-0000-0000-000000000000}"/>
  <bookViews>
    <workbookView xWindow="-120" yWindow="-120" windowWidth="29040" windowHeight="15840" xr2:uid="{00000000-000D-0000-FFFF-FFFF00000000}"/>
  </bookViews>
  <sheets>
    <sheet name="Consolidado seguimiento" sheetId="19" r:id="rId1"/>
    <sheet name="Hoja15" sheetId="34" r:id="rId2"/>
    <sheet name="G Grupos Inter" sheetId="3" r:id="rId3"/>
    <sheet name="Form Instrum" sheetId="4" r:id="rId4"/>
    <sheet name="Eval Finan Proye" sheetId="5" r:id="rId5"/>
    <sheet name="G Predial Social" sheetId="6" r:id="rId6"/>
    <sheet name="Ejec Proy" sheetId="7" r:id="rId7"/>
    <sheet name="Comerc" sheetId="8" r:id="rId8"/>
    <sheet name="Direc Ges Seg Proy" sheetId="9" r:id="rId9"/>
    <sheet name="G Jur Contr" sheetId="10" r:id="rId10"/>
    <sheet name="G Financ" sheetId="11" r:id="rId11"/>
    <sheet name="G TH" sheetId="12" r:id="rId12"/>
    <sheet name="G Ambiental" sheetId="1" r:id="rId13"/>
    <sheet name="G Serv Log" sheetId="13" r:id="rId14"/>
    <sheet name="G Docum" sheetId="14" r:id="rId15"/>
    <sheet name="G TIC" sheetId="15" r:id="rId16"/>
    <sheet name="Aten Ciudad" sheetId="17" r:id="rId17"/>
    <sheet name="Eval Seguim" sheetId="18" r:id="rId18"/>
    <sheet name="Hoja16" sheetId="35"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12" l="1"/>
  <c r="C24" i="19"/>
  <c r="S40" i="19" l="1"/>
  <c r="P40" i="19" l="1"/>
  <c r="O5" i="19"/>
  <c r="D37" i="19" l="1"/>
  <c r="D38" i="19"/>
  <c r="D39" i="19"/>
  <c r="D35" i="19"/>
  <c r="D36" i="19"/>
  <c r="D32" i="19"/>
  <c r="D33" i="19"/>
  <c r="D34" i="19"/>
  <c r="D29" i="19"/>
  <c r="D30" i="19"/>
  <c r="D31" i="19"/>
  <c r="D27" i="19"/>
  <c r="D28" i="19"/>
  <c r="D26" i="19"/>
  <c r="D23" i="19"/>
  <c r="D24" i="19"/>
  <c r="D25" i="19"/>
  <c r="D21" i="19"/>
  <c r="D22" i="19"/>
  <c r="D18" i="19"/>
  <c r="D19" i="19"/>
  <c r="D20" i="19"/>
  <c r="D17" i="19"/>
  <c r="D15" i="19"/>
  <c r="D16" i="19"/>
  <c r="D13" i="19"/>
  <c r="D14" i="19"/>
  <c r="D12" i="19"/>
  <c r="D10" i="19"/>
  <c r="H10" i="19"/>
  <c r="O10" i="19"/>
  <c r="D11" i="19"/>
  <c r="O11" i="19"/>
  <c r="D7" i="19"/>
  <c r="D8" i="19"/>
  <c r="D9" i="19"/>
  <c r="D6" i="19"/>
  <c r="N5" i="19"/>
  <c r="C5" i="19"/>
  <c r="I5" i="19"/>
  <c r="E5" i="19"/>
  <c r="F5" i="19"/>
  <c r="H5" i="19"/>
  <c r="G5" i="19"/>
  <c r="B5" i="19"/>
  <c r="N8" i="7"/>
  <c r="O13" i="19" s="1"/>
  <c r="N9" i="18"/>
  <c r="O38" i="19" s="1"/>
  <c r="G9" i="8"/>
  <c r="H16" i="19" s="1"/>
  <c r="N10" i="18"/>
  <c r="O39" i="19" s="1"/>
  <c r="M10" i="18"/>
  <c r="N39" i="19" s="1"/>
  <c r="H10" i="18"/>
  <c r="I39" i="19" s="1"/>
  <c r="G10" i="18"/>
  <c r="H39" i="19" s="1"/>
  <c r="F10" i="18"/>
  <c r="G39" i="19" s="1"/>
  <c r="E10" i="18"/>
  <c r="F39" i="19" s="1"/>
  <c r="D10" i="18"/>
  <c r="E39" i="19" s="1"/>
  <c r="B10" i="18"/>
  <c r="A10" i="18"/>
  <c r="B39" i="19" s="1"/>
  <c r="M9" i="18"/>
  <c r="N38" i="19" s="1"/>
  <c r="H9" i="18"/>
  <c r="I38" i="19" s="1"/>
  <c r="G9" i="18"/>
  <c r="H38" i="19" s="1"/>
  <c r="F9" i="18"/>
  <c r="G38" i="19" s="1"/>
  <c r="E9" i="18"/>
  <c r="F38" i="19" s="1"/>
  <c r="D9" i="18"/>
  <c r="E38" i="19" s="1"/>
  <c r="B9" i="18"/>
  <c r="A9" i="18"/>
  <c r="B38" i="19" s="1"/>
  <c r="N8" i="18"/>
  <c r="O37" i="19" s="1"/>
  <c r="M8" i="18"/>
  <c r="N37" i="19" s="1"/>
  <c r="H8" i="18"/>
  <c r="I37" i="19" s="1"/>
  <c r="G8" i="18"/>
  <c r="H37" i="19" s="1"/>
  <c r="F8" i="18"/>
  <c r="G37" i="19" s="1"/>
  <c r="E8" i="18"/>
  <c r="D8" i="18"/>
  <c r="E37" i="19" s="1"/>
  <c r="B8" i="18"/>
  <c r="C37" i="19" s="1"/>
  <c r="A8" i="18"/>
  <c r="B37" i="19" s="1"/>
  <c r="C5" i="18"/>
  <c r="A5" i="18"/>
  <c r="A1" i="18"/>
  <c r="N9" i="17"/>
  <c r="O36" i="19" s="1"/>
  <c r="M9" i="17"/>
  <c r="N36" i="19" s="1"/>
  <c r="H9" i="17"/>
  <c r="I36" i="19" s="1"/>
  <c r="G9" i="17"/>
  <c r="H36" i="19" s="1"/>
  <c r="F9" i="17"/>
  <c r="G36" i="19" s="1"/>
  <c r="E9" i="17"/>
  <c r="F36" i="19" s="1"/>
  <c r="D9" i="17"/>
  <c r="E36" i="19" s="1"/>
  <c r="B9" i="17"/>
  <c r="J9" i="17" s="1"/>
  <c r="K36" i="19" s="1"/>
  <c r="A9" i="17"/>
  <c r="B36" i="19" s="1"/>
  <c r="N8" i="17"/>
  <c r="O35" i="19" s="1"/>
  <c r="M8" i="17"/>
  <c r="N35" i="19" s="1"/>
  <c r="H8" i="17"/>
  <c r="G8" i="17"/>
  <c r="H35" i="19" s="1"/>
  <c r="F8" i="17"/>
  <c r="G35" i="19" s="1"/>
  <c r="E8" i="17"/>
  <c r="F35" i="19" s="1"/>
  <c r="D8" i="17"/>
  <c r="E35" i="19" s="1"/>
  <c r="B8" i="17"/>
  <c r="C35" i="19" s="1"/>
  <c r="A8" i="17"/>
  <c r="B35" i="19" s="1"/>
  <c r="C5" i="17"/>
  <c r="A5" i="17"/>
  <c r="A1" i="17"/>
  <c r="N10" i="15"/>
  <c r="O34" i="19" s="1"/>
  <c r="M10" i="15"/>
  <c r="N34" i="19" s="1"/>
  <c r="H10" i="15"/>
  <c r="I34" i="19" s="1"/>
  <c r="G10" i="15"/>
  <c r="H34" i="19" s="1"/>
  <c r="F10" i="15"/>
  <c r="G34" i="19" s="1"/>
  <c r="E10" i="15"/>
  <c r="F34" i="19" s="1"/>
  <c r="D10" i="15"/>
  <c r="E34" i="19" s="1"/>
  <c r="B10" i="15"/>
  <c r="A10" i="15"/>
  <c r="B34" i="19" s="1"/>
  <c r="N9" i="15"/>
  <c r="O33" i="19" s="1"/>
  <c r="M9" i="15"/>
  <c r="N33" i="19" s="1"/>
  <c r="H9" i="15"/>
  <c r="I33" i="19" s="1"/>
  <c r="G9" i="15"/>
  <c r="H33" i="19" s="1"/>
  <c r="F9" i="15"/>
  <c r="G33" i="19" s="1"/>
  <c r="E9" i="15"/>
  <c r="F33" i="19" s="1"/>
  <c r="D9" i="15"/>
  <c r="E33" i="19" s="1"/>
  <c r="B9" i="15"/>
  <c r="A9" i="15"/>
  <c r="B33" i="19" s="1"/>
  <c r="N8" i="15"/>
  <c r="O32" i="19" s="1"/>
  <c r="M8" i="15"/>
  <c r="N32" i="19" s="1"/>
  <c r="H8" i="15"/>
  <c r="G8" i="15"/>
  <c r="H32" i="19" s="1"/>
  <c r="F8" i="15"/>
  <c r="G32" i="19" s="1"/>
  <c r="E8" i="15"/>
  <c r="F32" i="19" s="1"/>
  <c r="D8" i="15"/>
  <c r="E32" i="19" s="1"/>
  <c r="B8" i="15"/>
  <c r="C32" i="19" s="1"/>
  <c r="A8" i="15"/>
  <c r="B32" i="19" s="1"/>
  <c r="C5" i="15"/>
  <c r="A5" i="15"/>
  <c r="A1" i="15"/>
  <c r="N10" i="14"/>
  <c r="O31" i="19" s="1"/>
  <c r="M10" i="14"/>
  <c r="N31" i="19" s="1"/>
  <c r="H10" i="14"/>
  <c r="I31" i="19" s="1"/>
  <c r="G10" i="14"/>
  <c r="H31" i="19" s="1"/>
  <c r="F10" i="14"/>
  <c r="G31" i="19" s="1"/>
  <c r="E10" i="14"/>
  <c r="F31" i="19" s="1"/>
  <c r="D10" i="14"/>
  <c r="E31" i="19" s="1"/>
  <c r="B10" i="14"/>
  <c r="A10" i="14"/>
  <c r="B31" i="19" s="1"/>
  <c r="N9" i="14"/>
  <c r="O30" i="19" s="1"/>
  <c r="M9" i="14"/>
  <c r="N30" i="19" s="1"/>
  <c r="B9" i="14"/>
  <c r="I9" i="14" s="1"/>
  <c r="H9" i="14"/>
  <c r="I30" i="19" s="1"/>
  <c r="G9" i="14"/>
  <c r="H30" i="19" s="1"/>
  <c r="F9" i="14"/>
  <c r="G30" i="19" s="1"/>
  <c r="E9" i="14"/>
  <c r="F30" i="19" s="1"/>
  <c r="D9" i="14"/>
  <c r="E30" i="19" s="1"/>
  <c r="A9" i="14"/>
  <c r="B30" i="19" s="1"/>
  <c r="N8" i="14"/>
  <c r="O29" i="19" s="1"/>
  <c r="M8" i="14"/>
  <c r="N29" i="19" s="1"/>
  <c r="H8" i="14"/>
  <c r="I29" i="19" s="1"/>
  <c r="G8" i="14"/>
  <c r="H29" i="19" s="1"/>
  <c r="F8" i="14"/>
  <c r="G29" i="19" s="1"/>
  <c r="E8" i="14"/>
  <c r="F29" i="19" s="1"/>
  <c r="D8" i="14"/>
  <c r="E29" i="19" s="1"/>
  <c r="B8" i="14"/>
  <c r="C29" i="19" s="1"/>
  <c r="A8" i="14"/>
  <c r="B29" i="19" s="1"/>
  <c r="C5" i="14"/>
  <c r="A5" i="14"/>
  <c r="A1" i="14"/>
  <c r="N9" i="13"/>
  <c r="O28" i="19" s="1"/>
  <c r="M9" i="13"/>
  <c r="N28" i="19" s="1"/>
  <c r="H9" i="13"/>
  <c r="I28" i="19" s="1"/>
  <c r="G9" i="13"/>
  <c r="H28" i="19" s="1"/>
  <c r="F9" i="13"/>
  <c r="G28" i="19" s="1"/>
  <c r="E9" i="13"/>
  <c r="F28" i="19" s="1"/>
  <c r="D9" i="13"/>
  <c r="E28" i="19" s="1"/>
  <c r="B9" i="13"/>
  <c r="C28" i="19" s="1"/>
  <c r="A9" i="13"/>
  <c r="B28" i="19" s="1"/>
  <c r="N8" i="13"/>
  <c r="O27" i="19" s="1"/>
  <c r="M8" i="13"/>
  <c r="N27" i="19" s="1"/>
  <c r="H8" i="13"/>
  <c r="I27" i="19" s="1"/>
  <c r="G8" i="13"/>
  <c r="H27" i="19" s="1"/>
  <c r="F8" i="13"/>
  <c r="G27" i="19" s="1"/>
  <c r="E8" i="13"/>
  <c r="F27" i="19" s="1"/>
  <c r="D8" i="13"/>
  <c r="E27" i="19" s="1"/>
  <c r="B8" i="13"/>
  <c r="A8" i="13"/>
  <c r="B27" i="19" s="1"/>
  <c r="C5" i="13"/>
  <c r="A5" i="13"/>
  <c r="A1" i="13"/>
  <c r="G8" i="1"/>
  <c r="H26" i="19" s="1"/>
  <c r="N10" i="12"/>
  <c r="O25" i="19" s="1"/>
  <c r="M10" i="12"/>
  <c r="N25" i="19" s="1"/>
  <c r="H10" i="12"/>
  <c r="I25" i="19" s="1"/>
  <c r="G10" i="12"/>
  <c r="H25" i="19" s="1"/>
  <c r="F10" i="12"/>
  <c r="G25" i="19" s="1"/>
  <c r="E10" i="12"/>
  <c r="F25" i="19" s="1"/>
  <c r="D10" i="12"/>
  <c r="E25" i="19" s="1"/>
  <c r="C25" i="19"/>
  <c r="A10" i="12"/>
  <c r="B25" i="19" s="1"/>
  <c r="N9" i="12"/>
  <c r="O24" i="19" s="1"/>
  <c r="M9" i="12"/>
  <c r="N24" i="19" s="1"/>
  <c r="H9" i="12"/>
  <c r="I24" i="19" s="1"/>
  <c r="G9" i="12"/>
  <c r="H24" i="19" s="1"/>
  <c r="F9" i="12"/>
  <c r="G24" i="19" s="1"/>
  <c r="E9" i="12"/>
  <c r="F24" i="19" s="1"/>
  <c r="D9" i="12"/>
  <c r="B9" i="12"/>
  <c r="A9" i="12"/>
  <c r="B24" i="19" s="1"/>
  <c r="N8" i="12"/>
  <c r="O23" i="19" s="1"/>
  <c r="M8" i="12"/>
  <c r="N23" i="19" s="1"/>
  <c r="H8" i="12"/>
  <c r="I23" i="19" s="1"/>
  <c r="G8" i="12"/>
  <c r="H23" i="19" s="1"/>
  <c r="F8" i="12"/>
  <c r="G23" i="19" s="1"/>
  <c r="E8" i="12"/>
  <c r="F23" i="19" s="1"/>
  <c r="D8" i="12"/>
  <c r="E23" i="19" s="1"/>
  <c r="B8" i="12"/>
  <c r="C23" i="19" s="1"/>
  <c r="A8" i="12"/>
  <c r="B23" i="19" s="1"/>
  <c r="C5" i="12"/>
  <c r="A5" i="12"/>
  <c r="A1" i="12"/>
  <c r="N9" i="11"/>
  <c r="O22" i="19" s="1"/>
  <c r="M9" i="11"/>
  <c r="N22" i="19" s="1"/>
  <c r="H9" i="11"/>
  <c r="G9" i="11"/>
  <c r="H22" i="19" s="1"/>
  <c r="F9" i="11"/>
  <c r="G22" i="19" s="1"/>
  <c r="E9" i="11"/>
  <c r="F22" i="19" s="1"/>
  <c r="D9" i="11"/>
  <c r="E22" i="19" s="1"/>
  <c r="B9" i="11"/>
  <c r="C22" i="19" s="1"/>
  <c r="A9" i="11"/>
  <c r="B22" i="19" s="1"/>
  <c r="N8" i="11"/>
  <c r="O21" i="19" s="1"/>
  <c r="M8" i="11"/>
  <c r="N21" i="19" s="1"/>
  <c r="H8" i="11"/>
  <c r="I21" i="19" s="1"/>
  <c r="G8" i="11"/>
  <c r="H21" i="19" s="1"/>
  <c r="F8" i="11"/>
  <c r="G21" i="19" s="1"/>
  <c r="E8" i="11"/>
  <c r="F21" i="19" s="1"/>
  <c r="D8" i="11"/>
  <c r="E21" i="19" s="1"/>
  <c r="B8" i="11"/>
  <c r="C21" i="19" s="1"/>
  <c r="A8" i="11"/>
  <c r="B21" i="19" s="1"/>
  <c r="C5" i="11"/>
  <c r="A5" i="11"/>
  <c r="A1" i="11"/>
  <c r="N10" i="10"/>
  <c r="O20" i="19" s="1"/>
  <c r="M10" i="10"/>
  <c r="N20" i="19" s="1"/>
  <c r="H10" i="10"/>
  <c r="I20" i="19" s="1"/>
  <c r="G10" i="10"/>
  <c r="H20" i="19" s="1"/>
  <c r="F10" i="10"/>
  <c r="G20" i="19" s="1"/>
  <c r="E10" i="10"/>
  <c r="F20" i="19" s="1"/>
  <c r="D10" i="10"/>
  <c r="E20" i="19" s="1"/>
  <c r="B10" i="10"/>
  <c r="I10" i="10" s="1"/>
  <c r="A10" i="10"/>
  <c r="B20" i="19" s="1"/>
  <c r="N9" i="10"/>
  <c r="O19" i="19" s="1"/>
  <c r="M9" i="10"/>
  <c r="N19" i="19" s="1"/>
  <c r="H9" i="10"/>
  <c r="I19" i="19" s="1"/>
  <c r="G9" i="10"/>
  <c r="H19" i="19" s="1"/>
  <c r="F9" i="10"/>
  <c r="G19" i="19" s="1"/>
  <c r="E9" i="10"/>
  <c r="F19" i="19" s="1"/>
  <c r="D9" i="10"/>
  <c r="E19" i="19" s="1"/>
  <c r="B9" i="10"/>
  <c r="A9" i="10"/>
  <c r="B19" i="19" s="1"/>
  <c r="N8" i="10"/>
  <c r="O18" i="19" s="1"/>
  <c r="M8" i="10"/>
  <c r="N18" i="19" s="1"/>
  <c r="H8" i="10"/>
  <c r="I18" i="19" s="1"/>
  <c r="G8" i="10"/>
  <c r="H18" i="19" s="1"/>
  <c r="F8" i="10"/>
  <c r="G18" i="19" s="1"/>
  <c r="E8" i="10"/>
  <c r="F18" i="19" s="1"/>
  <c r="D8" i="10"/>
  <c r="E18" i="19" s="1"/>
  <c r="B8" i="10"/>
  <c r="C18" i="19" s="1"/>
  <c r="A8" i="10"/>
  <c r="B18" i="19" s="1"/>
  <c r="C5" i="10"/>
  <c r="A5" i="10"/>
  <c r="A1" i="10"/>
  <c r="N8" i="9"/>
  <c r="O17" i="19" s="1"/>
  <c r="M8" i="9"/>
  <c r="N17" i="19" s="1"/>
  <c r="H8" i="9"/>
  <c r="I17" i="19" s="1"/>
  <c r="G8" i="9"/>
  <c r="H17" i="19" s="1"/>
  <c r="F8" i="9"/>
  <c r="G17" i="19" s="1"/>
  <c r="E8" i="9"/>
  <c r="F17" i="19" s="1"/>
  <c r="D8" i="9"/>
  <c r="E17" i="19" s="1"/>
  <c r="B8" i="9"/>
  <c r="A8" i="9"/>
  <c r="B17" i="19" s="1"/>
  <c r="C5" i="9"/>
  <c r="A5" i="9"/>
  <c r="A1" i="9"/>
  <c r="N9" i="8"/>
  <c r="O16" i="19" s="1"/>
  <c r="M9" i="8"/>
  <c r="N16" i="19" s="1"/>
  <c r="H9" i="8"/>
  <c r="I16" i="19" s="1"/>
  <c r="F9" i="8"/>
  <c r="G16" i="19" s="1"/>
  <c r="E9" i="8"/>
  <c r="F16" i="19" s="1"/>
  <c r="D9" i="8"/>
  <c r="E16" i="19" s="1"/>
  <c r="B9" i="8"/>
  <c r="C16" i="19" s="1"/>
  <c r="A9" i="8"/>
  <c r="B16" i="19" s="1"/>
  <c r="N8" i="8"/>
  <c r="O15" i="19" s="1"/>
  <c r="M8" i="8"/>
  <c r="N15" i="19" s="1"/>
  <c r="H8" i="8"/>
  <c r="I15" i="19" s="1"/>
  <c r="G8" i="8"/>
  <c r="H15" i="19" s="1"/>
  <c r="F8" i="8"/>
  <c r="G15" i="19" s="1"/>
  <c r="E8" i="8"/>
  <c r="F15" i="19" s="1"/>
  <c r="D8" i="8"/>
  <c r="E15" i="19" s="1"/>
  <c r="B8" i="8"/>
  <c r="C15" i="19" s="1"/>
  <c r="A8" i="8"/>
  <c r="B15" i="19" s="1"/>
  <c r="C5" i="8"/>
  <c r="A5" i="8"/>
  <c r="A1" i="8"/>
  <c r="N9" i="7"/>
  <c r="O14" i="19" s="1"/>
  <c r="M9" i="7"/>
  <c r="N14" i="19" s="1"/>
  <c r="H9" i="7"/>
  <c r="I14" i="19" s="1"/>
  <c r="G9" i="7"/>
  <c r="H14" i="19" s="1"/>
  <c r="F9" i="7"/>
  <c r="G14" i="19" s="1"/>
  <c r="E9" i="7"/>
  <c r="F14" i="19" s="1"/>
  <c r="D9" i="7"/>
  <c r="E14" i="19" s="1"/>
  <c r="B9" i="7"/>
  <c r="C14" i="19" s="1"/>
  <c r="I9" i="7"/>
  <c r="A9" i="7"/>
  <c r="B14" i="19" s="1"/>
  <c r="M8" i="7"/>
  <c r="N13" i="19" s="1"/>
  <c r="H8" i="7"/>
  <c r="I13" i="19" s="1"/>
  <c r="G8" i="7"/>
  <c r="H13" i="19" s="1"/>
  <c r="F8" i="7"/>
  <c r="G13" i="19" s="1"/>
  <c r="E8" i="7"/>
  <c r="F13" i="19" s="1"/>
  <c r="D8" i="7"/>
  <c r="E13" i="19" s="1"/>
  <c r="B8" i="7"/>
  <c r="A8" i="7"/>
  <c r="B13" i="19" s="1"/>
  <c r="C5" i="7"/>
  <c r="A5" i="7"/>
  <c r="A1" i="7"/>
  <c r="N8" i="6"/>
  <c r="O12" i="19" s="1"/>
  <c r="M8" i="6"/>
  <c r="N12" i="19" s="1"/>
  <c r="H8" i="6"/>
  <c r="I12" i="19" s="1"/>
  <c r="G8" i="6"/>
  <c r="H12" i="19" s="1"/>
  <c r="F8" i="6"/>
  <c r="G12" i="19" s="1"/>
  <c r="E8" i="6"/>
  <c r="F12" i="19" s="1"/>
  <c r="D8" i="6"/>
  <c r="E12" i="19" s="1"/>
  <c r="B8" i="6"/>
  <c r="A8" i="6"/>
  <c r="B12" i="19" s="1"/>
  <c r="C5" i="6"/>
  <c r="A5" i="6"/>
  <c r="A1" i="6"/>
  <c r="M9" i="5"/>
  <c r="N11" i="19" s="1"/>
  <c r="H9" i="5"/>
  <c r="I11" i="19" s="1"/>
  <c r="G9" i="5"/>
  <c r="H11" i="19" s="1"/>
  <c r="F9" i="5"/>
  <c r="G11" i="19" s="1"/>
  <c r="E9" i="5"/>
  <c r="F11" i="19" s="1"/>
  <c r="D9" i="5"/>
  <c r="E11" i="19" s="1"/>
  <c r="B9" i="5"/>
  <c r="I9" i="5" s="1"/>
  <c r="A9" i="5"/>
  <c r="B11" i="19" s="1"/>
  <c r="M8" i="5"/>
  <c r="N10" i="19" s="1"/>
  <c r="H8" i="5"/>
  <c r="I10" i="19" s="1"/>
  <c r="F8" i="5"/>
  <c r="G10" i="19" s="1"/>
  <c r="E8" i="5"/>
  <c r="F10" i="19" s="1"/>
  <c r="D8" i="5"/>
  <c r="E10" i="19" s="1"/>
  <c r="B8" i="5"/>
  <c r="C10" i="19" s="1"/>
  <c r="A8" i="5"/>
  <c r="B10" i="19" s="1"/>
  <c r="C5" i="5"/>
  <c r="A5" i="5"/>
  <c r="A1" i="5"/>
  <c r="N10" i="4"/>
  <c r="O9" i="19" s="1"/>
  <c r="M10" i="4"/>
  <c r="N9" i="19" s="1"/>
  <c r="H10" i="4"/>
  <c r="I9" i="19" s="1"/>
  <c r="G10" i="4"/>
  <c r="H9" i="19" s="1"/>
  <c r="F10" i="4"/>
  <c r="G9" i="19" s="1"/>
  <c r="E10" i="4"/>
  <c r="F9" i="19" s="1"/>
  <c r="D10" i="4"/>
  <c r="E9" i="19" s="1"/>
  <c r="B10" i="4"/>
  <c r="C9" i="19" s="1"/>
  <c r="A10" i="4"/>
  <c r="B9" i="19" s="1"/>
  <c r="N9" i="4"/>
  <c r="O8" i="19" s="1"/>
  <c r="M9" i="4"/>
  <c r="N8" i="19" s="1"/>
  <c r="H9" i="4"/>
  <c r="I8" i="19" s="1"/>
  <c r="G9" i="4"/>
  <c r="H8" i="19" s="1"/>
  <c r="F9" i="4"/>
  <c r="G8" i="19" s="1"/>
  <c r="E9" i="4"/>
  <c r="F8" i="19" s="1"/>
  <c r="D9" i="4"/>
  <c r="E8" i="19" s="1"/>
  <c r="B9" i="4"/>
  <c r="C8" i="19" s="1"/>
  <c r="A9" i="4"/>
  <c r="B8" i="19" s="1"/>
  <c r="N8" i="4"/>
  <c r="O7" i="19" s="1"/>
  <c r="M8" i="4"/>
  <c r="N7" i="19" s="1"/>
  <c r="H8" i="4"/>
  <c r="I7" i="19" s="1"/>
  <c r="G8" i="4"/>
  <c r="H7" i="19" s="1"/>
  <c r="F8" i="4"/>
  <c r="G7" i="19" s="1"/>
  <c r="E8" i="4"/>
  <c r="F7" i="19" s="1"/>
  <c r="D8" i="4"/>
  <c r="E7" i="19" s="1"/>
  <c r="B8" i="4"/>
  <c r="A8" i="4"/>
  <c r="B7" i="19" s="1"/>
  <c r="A5" i="4"/>
  <c r="A1" i="4"/>
  <c r="I10" i="4"/>
  <c r="C5" i="4"/>
  <c r="N8" i="3"/>
  <c r="O6" i="19" s="1"/>
  <c r="M8" i="3"/>
  <c r="N6" i="19" s="1"/>
  <c r="H8" i="3"/>
  <c r="G8" i="3"/>
  <c r="H6" i="19" s="1"/>
  <c r="F8" i="3"/>
  <c r="G6" i="19" s="1"/>
  <c r="E8" i="3"/>
  <c r="F6" i="19" s="1"/>
  <c r="D8" i="3"/>
  <c r="E6" i="19" s="1"/>
  <c r="B8" i="3"/>
  <c r="C6" i="19" s="1"/>
  <c r="A8" i="3"/>
  <c r="B6" i="19" s="1"/>
  <c r="C5" i="3"/>
  <c r="A5" i="3"/>
  <c r="A1" i="3"/>
  <c r="N8" i="1"/>
  <c r="O26" i="19" s="1"/>
  <c r="M8" i="1"/>
  <c r="N26" i="19" s="1"/>
  <c r="H8" i="1"/>
  <c r="F8" i="1"/>
  <c r="G26" i="19" s="1"/>
  <c r="E8" i="1"/>
  <c r="F26" i="19" s="1"/>
  <c r="D8" i="1"/>
  <c r="E26" i="19" s="1"/>
  <c r="B8" i="1"/>
  <c r="A8" i="1"/>
  <c r="B26" i="19" s="1"/>
  <c r="C5" i="1"/>
  <c r="A5" i="1"/>
  <c r="A1" i="1"/>
  <c r="J9" i="7" l="1"/>
  <c r="K14" i="19" s="1"/>
  <c r="J5" i="19"/>
  <c r="I8" i="1"/>
  <c r="J26" i="19" s="1"/>
  <c r="J9" i="4"/>
  <c r="K8" i="19" s="1"/>
  <c r="C26" i="19"/>
  <c r="C11" i="19"/>
  <c r="C20" i="19"/>
  <c r="J8" i="3"/>
  <c r="K6" i="19" s="1"/>
  <c r="J8" i="4"/>
  <c r="K7" i="19" s="1"/>
  <c r="J8" i="5"/>
  <c r="K10" i="19" s="1"/>
  <c r="J9" i="5"/>
  <c r="K11" i="19" s="1"/>
  <c r="I8" i="13"/>
  <c r="J27" i="19" s="1"/>
  <c r="J10" i="14"/>
  <c r="K31" i="19" s="1"/>
  <c r="J8" i="15"/>
  <c r="K32" i="19" s="1"/>
  <c r="J8" i="1"/>
  <c r="K26" i="19" s="1"/>
  <c r="K9" i="7"/>
  <c r="L14" i="19" s="1"/>
  <c r="J8" i="11"/>
  <c r="K21" i="19" s="1"/>
  <c r="I9" i="11"/>
  <c r="J22" i="19" s="1"/>
  <c r="I8" i="15"/>
  <c r="J10" i="4"/>
  <c r="K9" i="19" s="1"/>
  <c r="J9" i="14"/>
  <c r="K30" i="19" s="1"/>
  <c r="C30" i="19"/>
  <c r="J30" i="19"/>
  <c r="I9" i="12"/>
  <c r="J24" i="19" s="1"/>
  <c r="J9" i="18"/>
  <c r="K38" i="19" s="1"/>
  <c r="I32" i="19"/>
  <c r="I8" i="3"/>
  <c r="J6" i="19" s="1"/>
  <c r="I9" i="4"/>
  <c r="K9" i="4" s="1"/>
  <c r="L8" i="19" s="1"/>
  <c r="I8" i="11"/>
  <c r="I8" i="8"/>
  <c r="J15" i="19" s="1"/>
  <c r="J8" i="12"/>
  <c r="K23" i="19" s="1"/>
  <c r="I9" i="18"/>
  <c r="I10" i="18"/>
  <c r="J39" i="19" s="1"/>
  <c r="J9" i="19"/>
  <c r="I6" i="19"/>
  <c r="J8" i="13"/>
  <c r="K27" i="19" s="1"/>
  <c r="I8" i="14"/>
  <c r="J29" i="19" s="1"/>
  <c r="J10" i="10"/>
  <c r="K20" i="19" s="1"/>
  <c r="I9" i="13"/>
  <c r="J28" i="19" s="1"/>
  <c r="J10" i="18"/>
  <c r="K39" i="19" s="1"/>
  <c r="I8" i="10"/>
  <c r="J18" i="19" s="1"/>
  <c r="I10" i="14"/>
  <c r="J31" i="19" s="1"/>
  <c r="K9" i="5"/>
  <c r="L11" i="19" s="1"/>
  <c r="J11" i="19"/>
  <c r="C12" i="19"/>
  <c r="I8" i="6"/>
  <c r="J8" i="7"/>
  <c r="K13" i="19" s="1"/>
  <c r="I8" i="7"/>
  <c r="J14" i="19"/>
  <c r="J9" i="8"/>
  <c r="K16" i="19" s="1"/>
  <c r="I8" i="18"/>
  <c r="F37" i="19"/>
  <c r="J8" i="18"/>
  <c r="K37" i="19" s="1"/>
  <c r="I26" i="19"/>
  <c r="C38" i="19"/>
  <c r="J10" i="15"/>
  <c r="K34" i="19" s="1"/>
  <c r="C34" i="19"/>
  <c r="I10" i="15"/>
  <c r="I8" i="4"/>
  <c r="I35" i="19"/>
  <c r="J8" i="17"/>
  <c r="K35" i="19" s="1"/>
  <c r="I8" i="17"/>
  <c r="I9" i="8"/>
  <c r="K10" i="10"/>
  <c r="L20" i="19" s="1"/>
  <c r="J20" i="19"/>
  <c r="C19" i="19"/>
  <c r="J9" i="10"/>
  <c r="K19" i="19" s="1"/>
  <c r="I9" i="10"/>
  <c r="J8" i="6"/>
  <c r="K12" i="19" s="1"/>
  <c r="J8" i="10"/>
  <c r="I8" i="12"/>
  <c r="C7" i="19"/>
  <c r="C39" i="19"/>
  <c r="J8" i="9"/>
  <c r="K17" i="19" s="1"/>
  <c r="I8" i="9"/>
  <c r="C13" i="19"/>
  <c r="I8" i="5"/>
  <c r="I10" i="12"/>
  <c r="J9" i="12"/>
  <c r="K24" i="19" s="1"/>
  <c r="J10" i="12"/>
  <c r="K25" i="19" s="1"/>
  <c r="I9" i="15"/>
  <c r="J9" i="15"/>
  <c r="K33" i="19" s="1"/>
  <c r="C36" i="19"/>
  <c r="I9" i="17"/>
  <c r="C17" i="19"/>
  <c r="E24" i="19"/>
  <c r="C31" i="19"/>
  <c r="C33" i="19"/>
  <c r="K5" i="19"/>
  <c r="I22" i="19"/>
  <c r="C27" i="19"/>
  <c r="J8" i="8"/>
  <c r="K15" i="19" s="1"/>
  <c r="J9" i="11"/>
  <c r="K22" i="19" s="1"/>
  <c r="J9" i="13"/>
  <c r="K28" i="19" s="1"/>
  <c r="J8" i="14"/>
  <c r="L5" i="19" l="1"/>
  <c r="M5" i="19" s="1"/>
  <c r="K8" i="15"/>
  <c r="L32" i="19" s="1"/>
  <c r="L9" i="7"/>
  <c r="M14" i="19" s="1"/>
  <c r="K8" i="1"/>
  <c r="L26" i="19" s="1"/>
  <c r="K8" i="11"/>
  <c r="L21" i="19" s="1"/>
  <c r="J32" i="19"/>
  <c r="J21" i="19"/>
  <c r="K9" i="12"/>
  <c r="L24" i="19" s="1"/>
  <c r="K8" i="10"/>
  <c r="L18" i="19" s="1"/>
  <c r="K10" i="18"/>
  <c r="L39" i="19" s="1"/>
  <c r="K9" i="13"/>
  <c r="L28" i="19" s="1"/>
  <c r="K10" i="14"/>
  <c r="L31" i="19" s="1"/>
  <c r="K9" i="14"/>
  <c r="K10" i="4"/>
  <c r="L10" i="14"/>
  <c r="M31" i="19" s="1"/>
  <c r="K8" i="3"/>
  <c r="L6" i="19" s="1"/>
  <c r="J38" i="19"/>
  <c r="K9" i="18"/>
  <c r="J8" i="19"/>
  <c r="K8" i="13"/>
  <c r="L27" i="19" s="1"/>
  <c r="L9" i="4"/>
  <c r="M8" i="19" s="1"/>
  <c r="L8" i="15"/>
  <c r="M32" i="19" s="1"/>
  <c r="K8" i="12"/>
  <c r="L23" i="19" s="1"/>
  <c r="J23" i="19"/>
  <c r="J17" i="19"/>
  <c r="K8" i="9"/>
  <c r="L17" i="19" s="1"/>
  <c r="L8" i="9"/>
  <c r="M17" i="19" s="1"/>
  <c r="K9" i="8"/>
  <c r="L16" i="19" s="1"/>
  <c r="J16" i="19"/>
  <c r="K9" i="11"/>
  <c r="J35" i="19"/>
  <c r="K8" i="17"/>
  <c r="L35" i="19" s="1"/>
  <c r="J7" i="19"/>
  <c r="K8" i="4"/>
  <c r="L7" i="19" s="1"/>
  <c r="J13" i="19"/>
  <c r="K8" i="7"/>
  <c r="L13" i="19" s="1"/>
  <c r="L9" i="5"/>
  <c r="M11" i="19" s="1"/>
  <c r="K9" i="17"/>
  <c r="L36" i="19" s="1"/>
  <c r="J36" i="19"/>
  <c r="K8" i="8"/>
  <c r="L15" i="19" s="1"/>
  <c r="K29" i="19"/>
  <c r="K8" i="14"/>
  <c r="J34" i="19"/>
  <c r="K10" i="15"/>
  <c r="L34" i="19" s="1"/>
  <c r="J33" i="19"/>
  <c r="K9" i="15"/>
  <c r="L33" i="19" s="1"/>
  <c r="K8" i="5"/>
  <c r="L10" i="19" s="1"/>
  <c r="J10" i="19"/>
  <c r="K9" i="10"/>
  <c r="L19" i="19" s="1"/>
  <c r="J19" i="19"/>
  <c r="J12" i="19"/>
  <c r="K8" i="6"/>
  <c r="L12" i="19" s="1"/>
  <c r="L10" i="10"/>
  <c r="M20" i="19" s="1"/>
  <c r="K18" i="19"/>
  <c r="J25" i="19"/>
  <c r="K10" i="12"/>
  <c r="L25" i="19" s="1"/>
  <c r="L8" i="1"/>
  <c r="M26" i="19" s="1"/>
  <c r="J37" i="19"/>
  <c r="K8" i="18"/>
  <c r="L37" i="19" s="1"/>
  <c r="L8" i="11" l="1"/>
  <c r="M21" i="19" s="1"/>
  <c r="L8" i="17"/>
  <c r="M35" i="19" s="1"/>
  <c r="L8" i="10"/>
  <c r="M18" i="19" s="1"/>
  <c r="L9" i="12"/>
  <c r="M24" i="19" s="1"/>
  <c r="L9" i="13"/>
  <c r="M28" i="19" s="1"/>
  <c r="L9" i="19"/>
  <c r="L10" i="4"/>
  <c r="M9" i="19" s="1"/>
  <c r="L30" i="19"/>
  <c r="L9" i="14"/>
  <c r="M30" i="19" s="1"/>
  <c r="L8" i="3"/>
  <c r="M6" i="19" s="1"/>
  <c r="L10" i="18"/>
  <c r="M39" i="19" s="1"/>
  <c r="L10" i="15"/>
  <c r="M34" i="19" s="1"/>
  <c r="L8" i="4"/>
  <c r="M7" i="19" s="1"/>
  <c r="L10" i="12"/>
  <c r="M25" i="19" s="1"/>
  <c r="L38" i="19"/>
  <c r="L9" i="18"/>
  <c r="M38" i="19" s="1"/>
  <c r="L9" i="15"/>
  <c r="M33" i="19" s="1"/>
  <c r="L8" i="13"/>
  <c r="M27" i="19" s="1"/>
  <c r="L8" i="8"/>
  <c r="M15" i="19" s="1"/>
  <c r="L8" i="12"/>
  <c r="M23" i="19" s="1"/>
  <c r="L8" i="5"/>
  <c r="M10" i="19" s="1"/>
  <c r="L9" i="17"/>
  <c r="M36" i="19" s="1"/>
  <c r="L9" i="8"/>
  <c r="M16" i="19" s="1"/>
  <c r="L8" i="6"/>
  <c r="M12" i="19" s="1"/>
  <c r="L8" i="7"/>
  <c r="M13" i="19" s="1"/>
  <c r="L9" i="10"/>
  <c r="M19" i="19" s="1"/>
  <c r="L29" i="19"/>
  <c r="L8" i="14"/>
  <c r="M29" i="19" s="1"/>
  <c r="L22" i="19"/>
  <c r="L9" i="11"/>
  <c r="M22" i="19" s="1"/>
  <c r="L8" i="18"/>
  <c r="M37" i="19" s="1"/>
</calcChain>
</file>

<file path=xl/sharedStrings.xml><?xml version="1.0" encoding="utf-8"?>
<sst xmlns="http://schemas.openxmlformats.org/spreadsheetml/2006/main" count="715" uniqueCount="255">
  <si>
    <t>NOMBRE DEL PROCESO</t>
  </si>
  <si>
    <t>OBJETIVO DEL PROCESO</t>
  </si>
  <si>
    <t>No. DEL RIESGO</t>
  </si>
  <si>
    <t>NOMBRE DEL RIESGO</t>
  </si>
  <si>
    <t>CALIFICACIÓN</t>
  </si>
  <si>
    <t>NUEVA CALIFICACIÓN</t>
  </si>
  <si>
    <t>NUEVA EVALUACIÓN</t>
  </si>
  <si>
    <t>OPCIONES MANEJO</t>
  </si>
  <si>
    <t>ACCIONES</t>
  </si>
  <si>
    <t>PROBABILIDAD (1-5)</t>
  </si>
  <si>
    <t>IMPACTO (1-5)</t>
  </si>
  <si>
    <t>CONTROLES</t>
  </si>
  <si>
    <t>REDUCE</t>
  </si>
  <si>
    <t>PROBABILIDAD</t>
  </si>
  <si>
    <t>IMPACTO</t>
  </si>
  <si>
    <t>PERFIL DEL RIESGO (1-100)</t>
  </si>
  <si>
    <t>OFICINA DE PARTICIPACION, EDUCACION Y LOCALIDADES</t>
  </si>
  <si>
    <t>SUBSECRETARIA GENERAL Y DE CONTROL DISCIPLINARIO</t>
  </si>
  <si>
    <t>DIRECCION DE PLANEACION Y SISTEMAS DE INFORMACION AMBIENTAL</t>
  </si>
  <si>
    <t>SUBDIRECCION DE POLITICA Y PPLANES AMBIENTALES</t>
  </si>
  <si>
    <t>SUBDIRECCION DE PROYECTOS Y COOPERACION INTERNACIONAL</t>
  </si>
  <si>
    <t>DIRECCION DE CONTROL AMBIENTAL</t>
  </si>
  <si>
    <t>SUBDIRECCION DE CONTROL AMBIENTAL AL SECTOR PÚBLICO</t>
  </si>
  <si>
    <t>SUBDIRECCION DEL RECURSO HIDRICO Y DEL SUELO</t>
  </si>
  <si>
    <t>SUBDIRECCION DE SILVICULTURA, FLORA Y FAUNA SILVESTRE</t>
  </si>
  <si>
    <t>SUBDIRECCION DE CALIDAD DEL AIRE, AUDITIVA Y VISUAL</t>
  </si>
  <si>
    <t>DIRECCION DE GESTION AMBIENTAL</t>
  </si>
  <si>
    <t>SUBDIRECCION DE ECOURBANISMO Y GESTION AMBIENTAL EMPRESARIAL</t>
  </si>
  <si>
    <t>SUBDIRECCION DE ECOSISTEMAS Y RURALIDAD</t>
  </si>
  <si>
    <t>DIRECCION LEGAL AMBIENTAL</t>
  </si>
  <si>
    <t>DIRECCION DE GESTION CORPORATIVA</t>
  </si>
  <si>
    <t>SUBDIRECCION FINANCIERA</t>
  </si>
  <si>
    <t>SUBDIRECCION CONTRACTUAL</t>
  </si>
  <si>
    <t>EVALUACIÓN RIESGO</t>
  </si>
  <si>
    <t>CLASIFICACIÓN</t>
  </si>
  <si>
    <t>ESTRATÉGICO</t>
  </si>
  <si>
    <t>OPERATIVO</t>
  </si>
  <si>
    <t>FINANCIERO</t>
  </si>
  <si>
    <t>TECNOLÓGICO</t>
  </si>
  <si>
    <t>CUMPLIMIENTO</t>
  </si>
  <si>
    <t>CORRUPCIÓN</t>
  </si>
  <si>
    <t>Elaboró:</t>
  </si>
  <si>
    <t>Revisó:</t>
  </si>
  <si>
    <t>Aprobó:</t>
  </si>
  <si>
    <t>Edgar Rene Muñoz Díaz
Subgerente de Planeación y Administración de Proyectos</t>
  </si>
  <si>
    <t>Comité Institucional de Coordinación de Control Interno</t>
  </si>
  <si>
    <t>Juan Carlos Gualteros Meza
Contratista Oficina Asesora de Comunicaciones</t>
  </si>
  <si>
    <t>Bibiana Salamanca Jiménez
Jefe Oficina Asesora de Comunicaciones</t>
  </si>
  <si>
    <t>MAPA DE RIESGOS POR PROCESO</t>
  </si>
  <si>
    <t>Paola Tatiana Sandoval A.
Contratista Subgerencia de Gestión Urbana</t>
  </si>
  <si>
    <t>Tatiana Valencia Salazar
Subgerente de Gestión Urbana</t>
  </si>
  <si>
    <t>CALIFICACION</t>
  </si>
  <si>
    <t xml:space="preserve">No se encuentra documentado el control. </t>
  </si>
  <si>
    <t>Luis Eduardo Laverde Mazabel
Subgerente de Gestión Inmobiliaria</t>
  </si>
  <si>
    <t>Doris María Monterrosa Garavito, Sandra Patricia Remolina León, Henry Cuevas Muñoz, María Angélica Ramírez Ramírez, Maritza Zambrano 
Profesionales Dirección de Pedios y Oficina de Gestión Social</t>
  </si>
  <si>
    <t xml:space="preserve"> Adriana del Pilar Collazos Sáenz
Directora de Predios
 Margarita Isabel Córdoba García
Jede Oficina de Gestión Social</t>
  </si>
  <si>
    <t xml:space="preserve"> David José Avendaño Villafañe
Contratista Subgerencia de Desarrollo de Proyectos</t>
  </si>
  <si>
    <t>María Angélica Quintero Quintana
Subgerente de Desarrollo de Proyectos</t>
  </si>
  <si>
    <t>Lilian Roció Buitrago Beltrán, Mercedes Sierra Muñoz, Juliet Alejandra Ballesteros Quevedo, Eryca Giovanna Vallejo Villarreal
Gestor Senior 3 y Contratistas Subgerencia de Gestión Inmobiliaria</t>
  </si>
  <si>
    <t>Documentar y oficializar el control orientado al cumplimiento de cada una de los tiempos necesarios para la presentación de informes y en caso de incumplimiento tomar las decisiones pertinentes.</t>
  </si>
  <si>
    <t>Documentar y oficializar el control orientado al cumplimiento de cada una de los tiempos necesarios para la realización de los pagos y en caso de incumplimiento tomar las decisiones pertinentes.</t>
  </si>
  <si>
    <t>Karina Aguilera Anzola
Profesional Subgerencia de Gestión Inmobiliaria</t>
  </si>
  <si>
    <t>Melissa Alfonso, Diana Mosquera, Omar Noguera
Contratistas Subgerencia de Planeación y Administración de Proyectos</t>
  </si>
  <si>
    <t>Camilo Andrés Londoño León
 Director Comercial</t>
  </si>
  <si>
    <t xml:space="preserve"> Martha Isabel Quiroga Díaz y María Cristina Prieto Arias
Contratistas Subgerencia Jurídica</t>
  </si>
  <si>
    <t>Jorge Sneyder Jiménez Vallejo
Subgerente Jurídico
 Andrea Pedroza Molina
Directora de Gestión Contractual</t>
  </si>
  <si>
    <t>María Cristina Fontecha Rivera
Contratista Subgerencia de Gestión Corporativa</t>
  </si>
  <si>
    <t>Gemma Edith Lozano Ramírez
Subgerente de Gestión Corporativa</t>
  </si>
  <si>
    <t>María Clara Rodríguez González
Contratista Subgerencia de Gestión Corporativa</t>
  </si>
  <si>
    <t>Ángela Viviana Cuevas Abril
Contratistas Subgerencia de Desarrollo de Proyectos</t>
  </si>
  <si>
    <t xml:space="preserve"> Maritza Zambrano Pardo
Gestor Senior - Atención al Ciudadano</t>
  </si>
  <si>
    <t>Margarita Isabel Córdoba García
Jede Oficina de Gestión Social</t>
  </si>
  <si>
    <t>Miguel Ángel Pardo Mateus
Contratista Oficina Control Interno</t>
  </si>
  <si>
    <t>Janeth Villalba Mahecha
Jefe Oficina Control Interno</t>
  </si>
  <si>
    <t>Fecha aprobación: Diciembre 18 de 2019</t>
  </si>
  <si>
    <t xml:space="preserve">AVANCE % </t>
  </si>
  <si>
    <t>EVIDENCIA</t>
  </si>
  <si>
    <t>OBSERVACIONES</t>
  </si>
  <si>
    <t>N/A</t>
  </si>
  <si>
    <t xml:space="preserve">El plan de acción de la Empresa se diseña bajo un ejercicio de planeación, definiendo las líneas estratégicas y de acción que orienten la toma de decisiones y las actividades con el fin de lograr los objetivos estratégicos propuestos. 
Para la formulación y la ejecución de las acciones planteadas se realiza seguimiento por medio del Plan de Acción Institucional, archivo que se diseño y configuro para reportar las alertas a las actividades dando cumplimiento al logro de los objetivos y metas de la Empresa. 
</t>
  </si>
  <si>
    <t>1. Pieza comunicativa de socialización del Código de Integridad.
2. Correo electrónico mediante el cual se socializa el Código de Integridad.</t>
  </si>
  <si>
    <t>Correo de aplicación y pantallazo de la encuesta.</t>
  </si>
  <si>
    <t>Correo electrónico</t>
  </si>
  <si>
    <t xml:space="preserve">Se recomienda revisar la coherencia entre las acciones planteadas y las causas de los riesgos permitiendo de esta manera la mitigación de los mismos.
Es importante que el proceso genere indicadores que permitan medir las acciones propuestas. </t>
  </si>
  <si>
    <t>EMPRESA DE RENOVACIÓN Y DESARROLLO URBANO DE BOGOTÁ</t>
  </si>
  <si>
    <t>GESTIÓN AMBIENTAL</t>
  </si>
  <si>
    <t>PROCESO RESPONSABLE</t>
  </si>
  <si>
    <t>DIRECCIONAMIENTO ESTRATEGICO</t>
  </si>
  <si>
    <t>GESTIÓN DE GRUPOS DE INTERES</t>
  </si>
  <si>
    <t>FORMULACIÓN DE INSTRUMENTOS</t>
  </si>
  <si>
    <t>EVALUACIÓN FINANCIERA DE PROYECTOS</t>
  </si>
  <si>
    <t>GESTIÓN PREDIAL Y SOCIAL</t>
  </si>
  <si>
    <t>EJECUCIÓN DE PROYECTOS</t>
  </si>
  <si>
    <t>COMERCIALIZACIÓN</t>
  </si>
  <si>
    <t>DIRECCIÓN, GESTIÓN Y SEGUIMIENTO DE PROYECTOS</t>
  </si>
  <si>
    <t>GESTIÓN JURIDICA Y CONTRACTUAL</t>
  </si>
  <si>
    <t>GESTIÓN FINANCIERA</t>
  </si>
  <si>
    <t>GESTIÓN DE TALENTO HUMANO</t>
  </si>
  <si>
    <t>GESTIÓN DE SERVICIOS LOGISTICOS</t>
  </si>
  <si>
    <t>GESTIÓN DOCUMENTAL</t>
  </si>
  <si>
    <t>GESTIÓN DE TIC</t>
  </si>
  <si>
    <t>ATENCIÓN AL CIUDADANO</t>
  </si>
  <si>
    <t>EVALUACIÓN Y SEGUIMINETO</t>
  </si>
  <si>
    <t>Archivo en Excel con seguimientos a la contratación del proceso.
Adicionalmente la información contractual puede ser consultada en el Sistema Administrativo y Financiero JSP7- Módulo Contractual</t>
  </si>
  <si>
    <t>Reporte de JSP7 y órdenes de pago.</t>
  </si>
  <si>
    <t>Reporte del Sistema Administrativo y Financiero corte abril de 2020 con el inventario actualizado.</t>
  </si>
  <si>
    <t>Planilla 1 de medición de condiciones ambientales del 10 de marzo al 24 de abril.</t>
  </si>
  <si>
    <t>Informe de estado de avance de la actividad de préstamos documentales.</t>
  </si>
  <si>
    <t>Esta información se encuentra disponible en Carátula del sistema JSP7.</t>
  </si>
  <si>
    <t>Se mantuvieron los canales habilitados para recepcionar denuncias y quejas por actos de corrupción. Se soporta con correo electrónico recibido y traza de registro en el Sistema Bogotá te Escucha, de una (1) denuncia por acto de corrupción.</t>
  </si>
  <si>
    <r>
      <t xml:space="preserve">La evidencia de estas acciones reposa en la Oficina de Comunicaciones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</si>
  <si>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t xml:space="preserve">Se recomienda revisar la coherencia entre las acciones planteadas y las causas de los riesgos permitiendo de esta manera la mitigación de los mismos.
Es importante que el proceso genere indicadores que permitan medir las acciones propuestas. 
</t>
  </si>
  <si>
    <t xml:space="preserve">1. Pieza comunicativa de socialización del Código de Integridad.
2. Correo electrónico mediante el cual se socializa el Código de Integridad.
</t>
  </si>
  <si>
    <t xml:space="preserve">Es importante que el proceso genere indicadores que permitan medir las acciones propuestas 
Se recomienda revisar la coherencia entre las acciones planteadas y las causas de los riesgos permitiendo de esta manera la mitigación de los mismos.
</t>
  </si>
  <si>
    <r>
      <t xml:space="preserve">Durante los primeros cuatro meses de 2020, no se han adelantado procesos de comercialización, ni se han suscrito contratos nuevos de arrendamiento.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</si>
  <si>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t xml:space="preserve">La Subgerencia de Planeación y Administración de Proyectos definió un documento bajo la metodología PMO y la ISO 21500 con el objetivo de proporcionar un conjunto de pautas, procedimientos y recursos necesarios para realizar una correcta gestión de los proyectos durante el ciclo de vida completo: inicio, planificación, control y cierre, de forma que se asegure que los proyectos se realizan cumpliendo el alcance, plazos y requisitos de calidad establecidos. Para cada una de las fases, se define el conjunto de actividades a realizar, y la documentación que se deberá elaborar.
La metodología se estableció en el documento GI-25 Guía Gestión de Proyectos.
Los instrumentos de seguimiento implementados se encuentran publicados en la Erunet_MIPG proceso Dirección Gestión y Seguimiento de Proyectos.
</t>
  </si>
  <si>
    <t xml:space="preserve">http://eru.gov.co/sites/default/files/planeacion/Plan%20Estrategico%20TH%202020%20.pdf
</t>
  </si>
  <si>
    <t xml:space="preserve">Plan financiero disponible para consulta en el proceso de presupuesto.
Anexo 1. Directiva 01 del 22 de enero de 2020.
Anexo 2. Directiva 02 del 22 de abril de 2020.
</t>
  </si>
  <si>
    <r>
      <t xml:space="preserve">Durante los meses de enero a marzo, se han contratado los bienes y servicios necesarios para el normal funcionamiento de la Empresa, programados en el plan de adquisiciones, tales como: Aseo y cafetería, Prorroga contrato Arrendamiento de la Sede Administrativa, así como el seguimiento técnico, administrativo y financiero de los contratos suscritos para la prestación de los servicios logísticos de la Empresa.
</t>
    </r>
    <r>
      <rPr>
        <b/>
        <sz val="10"/>
        <rFont val="Arial"/>
        <family val="2"/>
      </rPr>
      <t xml:space="preserve">
Se recomienda revisar la coherencia entre las acciones planteadas y las causas de los riesgos permitiendo de esta manera la mitigación de los mismos.
Es importante que el proceso genere indicadores que permitan medir las acciones propuestas. </t>
    </r>
  </si>
  <si>
    <t xml:space="preserve">1. En el enlace relacionado a continuación se puede verificar la publicación de los activos de información en la Web de la Empresa. http://eru.gov.co/es/transparencia/Instrumentos-de-gestion-de-informacion-publica
2. El indicador de copias de respaldo inicia su medición en el segundo semestre de 2020.
</t>
  </si>
  <si>
    <t xml:space="preserve">Soportes listados de asistencia a capacitación.
Reporte 1 de bitácora de catalogaciones.
</t>
  </si>
  <si>
    <r>
      <t xml:space="preserve">Se requiere realizar ajustes a los controles y de ser necesario iniciar la elaboración del paso a paso para trámite interno de las denuncias por actos de corrupción.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</si>
  <si>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t xml:space="preserve">Hojas de vida de funcionarios y contratistas de la Oficina de Control Interno, procesos de aprendizaje certificados, asignaciones para asistencia a ofertas de capacitación, socializaciones internas de lineamientos, correos electrónicos, registros de asistencia, certificaciones.
Acciones:
1. Gestionar una auditoría externa de pares para evaluar el estado de desempeño del proceso de Evaluación y Seguimiento de la Empresa. Durante el próximo período se tendrán avances sobre esta actividad. Avance N/A
2. Realizar ejercicios de capacitación y referenciación para reconocer las tendencias y buenas prácticas en el ejercicio de la auditoría interna: Durante el próximo período se tendrán avances sobre esta actividad. Avance N/A
</t>
  </si>
  <si>
    <t>PORCENTAJE DE TOTAL AVANCE DE MAPA DE RIESGOS</t>
  </si>
  <si>
    <t>SEGUIMIENTO MAPA DE RIESGOS POR PROCESO</t>
  </si>
  <si>
    <t>Janeth Villalba Mahecha
Jefe Oficina de Control Interno</t>
  </si>
  <si>
    <t>Seguimiento No. 1 de Enero 1 a Abril 30 de 2020</t>
  </si>
  <si>
    <r>
      <t xml:space="preserve">El seguimiento al plan de acción es reportado trimestralmente por los procesos a la Subgerencia de Planeación y Administración de Proyectos, por lo que se debe evidenciar en estos seguimientos las alertas que se generan de los mismos por parte de la Subgerencia.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asi como evidencie las acciones de mejora, cuando se identifiquen brechas entre lo planeado y lo realmente ejecutado. </t>
    </r>
  </si>
  <si>
    <t xml:space="preserve">Para el cuatrimestre, se realizaron las siguientes validaciones:
En el caso de las piezas impresas, se solicitó el visto bueno en las piezas gráficas antes de enviarlas a producción.
En  el caso de las piezas audiovisuales que contienen entrevistas o imágenes de personas ajenas a la empresa, las mismas cuentan con la autorización diligenciada y firmada a través del formato   FT-26 Autorización para uso de información personal e imagen sobre audios, fotografías y/o fijaciones audiovisuales para uso público.
</t>
  </si>
  <si>
    <t>1. Se tiene programado realizar (1) capacitación y/o sensibilización al personal de la SGU, en relación al manejo de datos y confidencialidad de información, para el segundo semestre de 2020, una vez se implemente el nuevo plan de contratación ya que a las personas que se encuentran actualmente haciendo parte de la Subgerencia de Gestión Urbana fueron capacitadas el año anterior, es decir en la vigencia 2019.</t>
  </si>
  <si>
    <t xml:space="preserve">1. El 10 de junio de 2019, se concluyó el proceso de revisión y actualización del documento ¨ciclo de estructuración de proyectos¨ por parte de la Subgerencia de Gestión Urbana, 
para revisión de todas las áreas involucradas en la formulación de instrumentos. Se socializó a través de comité directivo y con el equipo de la Subgerencia de Gestión Urbana, el día 15 de julio de 2020. Actualmente se encuentra en la página oficial de MIPG, en el proceso de formulación de instrumentos la última versión de documento. Avance N/A
2. Dado que el proceso se encuentra finalizando el cumplimiento de las metas de PDD 2016-2020, los proyectos de la Subgerencia de gestión urbana se encuentran en etapa de viabilidad y  adopción, (caso PEMP HSJD y ÈDEN EL DESCANSO), por lo que se ha realizado la actualización de los cronogramas de los proyectos en etapa de viabilidad y adopción y se ha realizado seguimiento mensual, mediante los instrumentos de medición y seguimiento tales como: Comités técnicos, FUSS, ciclo de estructuración de proyectos y plan de acción(trimestral). Adicionalmente hay que anotar que la Subgerencia de Gestión Urbana se encuentra realizando la identificación y el análisis de áreas de oportunidad para el desarrollo de proyectos de renovación urbana y desarrollo en las áreas identificados con potencial para el desarrollo de proyectos, los cuales servirán de base para realizar la formulación de instrumentos de planeamiento en el segundo semestre de 2020. Avance 33%
3. Mediante el FUSS y comités técnicos (formato único de seguimiento sectorial), se realiza seguimiento al cumplimiento de las actividades de la formulación de proyectos. Avance 33%
4. Como parte de la trazabilidad de los proyectos se mantiene la evidencia de los seguimientos y decisiones con las diferentes entidades que participan en la formulación de proyectos mediante actas de reuniones en las carpetas de cada proyecto. Avance 33%
</t>
  </si>
  <si>
    <r>
      <t xml:space="preserve">La primera acción debe ser la realizada en el segundo semestre del año 2020, por lo que su avance se cita como No aplica a la fecha del seguimiento. Las otras acciones tuvieron un cumplimento de 33% para el periodo evaluado (por promedio asignado).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r>
      <rPr>
        <sz val="10"/>
        <rFont val="Arial"/>
        <family val="2"/>
      </rPr>
      <t xml:space="preserve">
</t>
    </r>
  </si>
  <si>
    <t xml:space="preserve">1. Dado que el proceso se encuentra finalizando el cumplimiento de las metas de PDD 2016-2020, los proyectos de la Subgerencia de gestión urbana se encuentran en etapa de viabilidad y  adopción, (caso PEMP HSJD y ÈDEN EL DESCANSO), por lo que se ha realizado la actualización de los cronogramas de los proyectos en etapa de viabilidad y adopción y se ha realizado seguimiento mensual, mediante los instrumentos de medición y seguimiento tales como: Comités técnicos, FUSS, ciclo de estructuración de proyectos y plan de acción(trimestral). Adicionalmente hay que anotar que la Subgerencia de Gestión Urbana se encuentra realizando la identificación y el análisis de áreas de oportunidad para el desarrollo de proyectos de renovación urbana y desarrollo en las áreas identificados con potencial para el desarrollo de proyectos, los cuales servirán de base para realizar la formulación de instrumentos de planeamiento en el segundo semestre de 2020. Avance 33%
2.1. Mediante el FUSS y comités técnicos (formato único de seguimiento sectorial), se realiza seguimiento al cumplimiento de las actividades de la formulación de proyectos. Avance 33%
2.2. Como parte de la trazabilidad de los proyectos se mantiene la evidencia de los seguimientos y decisiones con las diferentes entidades que participan en la formulación de proyectos mediante actas de reuniones en las carpetas de cada proyecto. Avance 33%
4. Se terminó la recopilación de información y elaboración de la base de datos de consultores, con alto grado de experticia, para la elaboración de estudios técnicos mediante un formato definido por la Subgerencia de Gestión Urbana en marzo de 2020. Evidencia: Ubicada en Técnica: (T) 00 Subgerencia de gestión urbana/02 General / 05. Base de datos de consultores con alto grado de experticia. Avance 33%.
</t>
  </si>
  <si>
    <r>
      <t xml:space="preserve">Se realizó promedio de los porcentajes para un avance en el período evaluado del 33%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</si>
  <si>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r>
      <t xml:space="preserve">Al realizar el seguimiento se evidenció que no se encuentran los controles definidos. Se realizó una reunión con el equipo de fiducias en el que se identificaron las acciones y controles existentes y en elaboración, para controlar los riesgos identificados. 
Dentro de los compromisos adquiridos en la reunión, se incluye la documentación de los controles y actualización de la matriz de riesgos para finales del mes de mayo de 2020.
Se incluyó el punto de control en el procedimiento de fiducias: Revisión por parte de un tercero previo al envío.
Para no correr riesgos en los procesos de pagos ante las fiducias, en esta época de cuarentena, se generaron nuevos protocolos para los trámites, garantizando continuidad de la operación.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</si>
  <si>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r>
      <t xml:space="preserve">1. Debido a la contingencia presentada en el mes de abril de 2020, y al retraso en la vinculación contractual de los profesionales, la socialización se retrasó.
2. Por la situación de aislamiento, para realizar la socialización, se realizó una pieza de comunicación, la cual se remitió mediante correo electrónico a todos los colaboradores de la Dirección de Predios.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</si>
  <si>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t xml:space="preserve">Se implementaron las siguientes estrategias de verificación:
1. Radicación oficial en el sistema Erudita de productos finales. 
2. Registro de soportes en el sistema Erudita y alojamiento en carpeta consolidada de productos definitivos.
3. Todas las acciones deben ser desarrolladas por los medios oficiales.
4. Contratación de Interventoría con obligaciones de aprobación de productos.
Se reciben documentos productos para los contratos:
166 de 2017 - Estudios y Diseños UG1 
172 de 2017 - Interventoría Estudios y Diseños UG1 - radicados:  20194200135882, 20194200138102, 20204200001292.
Los productos componen todos los documentos que fueron contratados y recibidos por el Interventor y el Supervisor.
De otra parte, para el contrato de Alcaldía de Mártires:
El 22 de enero de 2020 se recibe compilado del producto ligado al licenciamiento del proyecto. Evidencia: Producto y anexos correspondientes. Los productos fueron recibidos por el Interventor y radicados en la Empresa. 
</t>
  </si>
  <si>
    <t xml:space="preserve">1. Se elaboró el cronograma de participación en eventos 2020.
2. Se participó en el evento - Foro de Vivienda- Asobancaria que se llevó a cabo el 20 de febrero de 2020, en el cual se promocionaron los proyectos de la Entidad.
3. Se diseñaron estrategias de comercialización para los locales de Colmena y Plaza de la Hoja.
4. Así mismo, se diseñó el plan de mercadeo de emergencia.
5. Se elaboró el plan de mercadeo del portafolio de servicios.
</t>
  </si>
  <si>
    <r>
      <t xml:space="preserve">El proceso cuenta con los soportes de las actividades realizadas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</si>
  <si>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r>
      <t xml:space="preserve">Es importante verificar la implementación de esta Guía en los diferentes proyectos de la Empresa y establecer un indicador que permita evaluar el grado de avance en este tema.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</si>
  <si>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t xml:space="preserve">Se tramitan a través de la plataforma transaccional SECOP. </t>
  </si>
  <si>
    <t>La matriz de seguimiento actualizada al mes del abril de 2020</t>
  </si>
  <si>
    <r>
      <t xml:space="preserve">La matriz de seguimiento contractual y legal se actualiza diariamente de conformidad con los trámites radicados y adelantados en la Dirección de Gestión Contractual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</si>
  <si>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r>
      <t xml:space="preserve">En el PIC -  Plan Institucional Capacitación -  se encuentra programada una actividad relacionada con "Régimen de Inhabilidades e incompatibilidades de los servidores
públicos", capacitación que permitirá fortalecer las buenas prácticas de servidores y contratistas de la Empresa. Esta capacitación está dirigida a todo el personal de la Empresa incluyendo las personas que integran el proceso de Gestión Financiera.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</si>
  <si>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r>
      <t xml:space="preserve">Durante el período de enero a abril de 2020, se ha adelantado el proceso de verificación de la nómina por parte del responsable antes de ser remitido a Contabilidad.
El proceso informa que al realizar la revisión el indicador que se encontraba registrado en el mapa de riesgos al corte de diciembre de 2019, es necesrio ajustarlo con el fin de articularlo al riesgo y las acciones de control establecidas.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</si>
  <si>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r>
      <t xml:space="preserve">En el período de medición se envió correo electrónico y comunicación interna recordando los plazos de entrega de los Acuerdos de Gestión. 
El proceso informa que al realizar la Revisión el indicador que se encontraba registrado en el mapa de riesgos al corte de diciembre de 2019, se considera pertinente ajustar con el fin de articularlo al riesgo y las acciones de control establecidas.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</si>
  <si>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t xml:space="preserve">Mensualmente se reportan las acciones realizadas correspondientes al Plan de Gestión Ambiental, en donde se evalúa el cumplimiento de las acciones planteadas dentro del Plan de Acción. 
Esta información es remitida a la Subgerencia de Planeación y Administración de Proyectos los 5 primeros días de cada mes. 
Estas acciones son reportadas a fin de consolidarlas en el marco del Sistema de Gestión de Calidad. 
El consolidado final se publica en la ERUNET para conocimiento general, el cual se puede considerar soporte de las acciones adelantadas.
</t>
  </si>
  <si>
    <r>
      <rPr>
        <sz val="10"/>
        <rFont val="Arial"/>
        <family val="2"/>
      </rPr>
      <t>Aunque se reportan acciones realizadas no se ha generado cumplimiento frente a la acción propuesta que es generar un porceos de alertas.</t>
    </r>
    <r>
      <rPr>
        <b/>
        <sz val="10"/>
        <rFont val="Arial"/>
        <family val="2"/>
      </rPr>
      <t xml:space="preserve">
Se recomienda revisar la coherencia entre las acciones planteadas y las causas de los riesgos permitiendo de esta manera la mitigación de los mismos.
Es importante que el proceso genere indicadores que permitan medir las acciones propuestas. 
</t>
    </r>
  </si>
  <si>
    <r>
      <t xml:space="preserve">En el mes de enero se finalizó la toma general de inventarios. De igual forma y con la información que suministra el área de sistemas en relación a cambios de equipos de cómputo propiedad de la ERU, se actualizan los inventarios de forma permanente.
En relación a los bienes u elementos adquiridos por la ERU Empresa y reportados a la Subgerencia de Gestión Corporativa,  son ingresados al módulo  de inventarios del Sistema Administrativo y Financiero JSP-7 y reportados al profesional de servicios logísticos para la inclusión en la póliza de Seguros de la Empresa.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r>
      <rPr>
        <sz val="10"/>
        <rFont val="Arial"/>
        <family val="2"/>
      </rPr>
      <t xml:space="preserve">
</t>
    </r>
  </si>
  <si>
    <t>La base de datos de préstamos documentales se encuentra disponible para consulta en el proceso de Gestión Documental.</t>
  </si>
  <si>
    <r>
      <t xml:space="preserve">El proceso de Gestión Financiera cuenta con un Plan Financiero aprobado y en ejecución, este documento es interno del proceso y refleja la programación de los recursos de Caja.
Adicionalmente se han expedido dos directivas para el proceso de trámite de pagos por parte de la Subgerencia Corporativa,  la Directiva 001 del 22 de enero de 2020 y la  Directiva 002 del 22 de abril 2020,    donde se dan los lineamientos y directrices para el trámite y pago de las cuentas de cobro y facturas de los contratistas. 
El proceso informa que al realizar la revisión, el indicador que se encontraba registrado en el mapa de riesgos al corte de diciembre de 2019, es necesario ajustarlo con el fin de articularlo al riesgo y las acciones de control establecidas.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</si>
  <si>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r>
      <t xml:space="preserve">* Diariamente se realiza la verificación y control de la Base de Datos, que diligencia para el seguimiento a los préstamos de expediente.
* Al recibir los expedientes en calidad de préstamo, se verifica la cantidad de folios entregados Vs. recibidos.
* A la fecha no se tiene ningún registro que indique que se haya realizado la extracción de información de un expediente.
El proceso informa que al realizar la revisión el indicador que se encontraba registrado en el mapa de riesgos al corte de diciembre de 2019, es necesrio ajustarlo con el fin de articularlo al riesgo y las acciones de control establecidas.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r>
      <rPr>
        <sz val="10"/>
        <rFont val="Arial"/>
        <family val="2"/>
      </rPr>
      <t xml:space="preserve">
</t>
    </r>
  </si>
  <si>
    <r>
      <t xml:space="preserve">1. Se realizó la encuesta sociodemográfica y de necesidades de bienestar, capacitación y seguridad y salud en el trabajo. Avance 100%.
El proceso informa que al realizar la Revisión el indicador que se encontraba registrado en el mapa de riesgos al corte de diciembre de 2019, se considera pertinente ajustar con el fin de articularlo al riesgo y las acciones de control establecidas.
2. No se reportó avance del cumplimiento de esta acción. Avance 0%.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</si>
  <si>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r>
      <t xml:space="preserve">* Los equipos  ya se encuentran instalados.
* Se están realizando mediciones seguimiento a las condiciones medioambientales en forma mensual.
* Teniendo que se han presentado variaciones en términos de humedad, se solicitó a la gerencia del proyecto San Juan de Dios, realizar el mantenimiento preventivo y correctivo para el inmueble donde se encuentra el Archivo central, con el propósito de controlar las condiciones medioambientales.
El proceso informa que al realizar la Revisión el indicador que se encontraba registrado en el mapa de riesgos al corte de diciembre de 2019, se considera pertinente ajustar con el fin de articularlo al riesgo y las acciones de control establecidas.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r>
      <rPr>
        <sz val="10"/>
        <rFont val="Arial"/>
        <family val="2"/>
      </rPr>
      <t xml:space="preserve">
</t>
    </r>
  </si>
  <si>
    <r>
      <t xml:space="preserve">* Diariamente se registra en planillas la correspondencia que se radica en la Empresa, para ser entregada a cada dependencia.
* A la fecha no se tiene registro de pérdidas de documentos.
* En el sistema Erudita se lleva la trazabilidad de todos las comunicaciones internas, que ingresan y salen de la Empresa.
* En cuanto al sistema de distribución (mensajería)  se lleva un estricto control diario de los documentos entregados a los destinatarios.
El proceso informa que al realizar la Revisión del indicador que se encontraba registrado en el mapa de riesgos al corte de diciembre de 2019, se considera pertinente ajustar con el fin de articularlo al riesgo y las acciones de control establecidas.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</si>
  <si>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r>
      <t xml:space="preserve">Se realizó la instalación y explicación del uso de la herramienta tecnológica owncloud,  a más del 90% de los usuarios de la entidad con el fin de garantizar copias de respaldo automatizadas.
Se actualizó, migró y capacitó a los usuarios especiales (usuarios con alto volumen de información), que se encontraban en RBO, a un nuevo servicio llamado backup en línea.
Se realizó la configuración de la NAS, dispositivo que permite almacenar un alto volumen de información (40T), y se encuentran allí alojadas varias carpetas de información institucional, las cuales cuentan con sus respectivos permisos de usuarios y copias automatizadas de backup de información garantizando la data.
El proceso informa que al realizar la Revisión del indicador que se encontraba registrado en el mapa de riesgos al corte de diciembre de 2019, se considera pertinente ajustar con el fin de articularlo al riesgo y las acciones de control establecidas.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</si>
  <si>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r>
      <t xml:space="preserve">Con el propósito de evitar la alteración y velar por la integridad de los datos del aplicativo JSP7,  se configuró un control de cambios los cuales son validados por los profesionales de sistemas; una vez corregidos por el contratista y aprobados por el usuario solicitante. Garantizando así llevar y tener conocimiento por medio de una bitácora, de las mejoras efectuadas en el JSP7.
Se dicto capacitación de Seguridad de la Información haciendo énfasis en la protección de los datos e información institucional producida por los funcionarios.
El proceso informa que al realizar la Revisión del indicador que se encontraba registrado en el mapa de riesgos al corte de diciembre de 2019, se considera pertinente ajustar con el fin de articularlo al riesgo y las acciones de control establecidas.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</si>
  <si>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r>
      <t xml:space="preserve">Se realizó renovación de los equipos de comunicaciones de la red interna de la Empresa y su configuración (optimizando la segmentación de las redes y los accesos remotos seguro VPN).
Se realizó seguimiento a los contratos de mantenimiento, a través de los informes de supervisión presentados para los contratos relacionados a continuación  a:
Contrato No. 303-2019   SISTETRONIC
Contrato No. 176-2019 QTECH 
Contrato No. 315-2019 MICROTEL 
El proceso informa que al realizar la Revisión el indicador que se encontraba registrado en el mapa de riesgos al corte de diciembre de 2019, se considera pertinente ajustar con el fin de articularlo al riesgo y la acciones de control establecidas.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</si>
  <si>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t>Se elaboró informe trimestral de satisfacción, no se requirió presentación ante el Comité Institucional de Gestión y Desempeño. Soporte: informe de satisfacción.</t>
  </si>
  <si>
    <r>
      <t xml:space="preserve">Encuesta de Satisfacción: El 75% de los requerimientos cumplieron el tiempo de respuesta. El 62,5% de las respuestas fueron satisfactorias para los usuarios, el 12,5% no la reviso, el 12,5% no recibió respuesta y el 12,5 parcialmente.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</si>
  <si>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t xml:space="preserve">Planes de trabajo de auditoria, correos electrónicos institucionales, radicados internos, informes preliminares de auditoría, informes definitivos de auditoria, www.eru.gov.co ruta "Transparencia y acceso a la información pública" menú "Transparencia" botón "Control" "Reportes de control interno" url http://eru.gov.co/es/transparencia/control
1.Diseñar y aplicar el formato para suscribir la declaración de impedimentos y conflictos de interés de los auditores: Se esta elaborando una propuesta la cual será presentada y evaluada su adoptada en reunión de autocontrol de la Oficina de Control Interno. Avance 33%
2. Solicitar la apropiación de recursos para la adquisición de un software para la administración de las auditorías internas.: En el próximo Comité institucional de Coordinación de Control Interno o Comité Institucional de Gestión y Desempeño se planteará el requerimiento para el análisis y decisión de la alta dirección. Avance N/A
</t>
  </si>
  <si>
    <r>
      <t xml:space="preserve">El Ranking de auditories se encuentra en proceso de revión el informe con las calificaciones otorgadas por los auditados a los auditores que participaron en la evaluación de los temas de calidad.
Se dispone del cuadro de analisis de recomendaciones en primera versió para revisión.
Se lleva control permanente de los requerimientos de los Entes de Control y su respuesta oportuna.
Se cuenta con un Plan de Auditoría, en el cual se establecen las fechas y responsables para el desarrollo de las diferentes actividades, que es objeto de seguimiento permanente en las reuniones de autoevaluación mensuales de la Oficina de Control Interno para verificar su estado de cumplimiento. Si se presentan atrasos se acuerdan compromisos que quedan registrados en las actas de autocontrol o se realizan modificaciones de la programación previa aprobación del Comité Institucional de Coordinación de Control Interno.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</si>
  <si>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r>
      <t xml:space="preserve">La Oficina de Control Interno cuenta con un (1) auditor de Planta y con cinco (5) auditores contratados por prestación de servicios profesionales y un (1) tecnico, con las competencias y formación requeridas para apoyar el desarrollo de sus roles, trabajos de auditoria e informes de seguimiento. A través de correo electrónico se difunden las ofertas de capacitación que aunado a los procesos de formación de cada auditor se mantienen actualizados frente a las tendencias en materia de control interno.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</si>
  <si>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t>Lily Johanna Moreno Gonzalez
Miguel Angel Pardo Mateus
Contratistas O.C.I</t>
  </si>
  <si>
    <t>Seguimiento No. 2 de Mayo 1 a Agosto 31 de 2020</t>
  </si>
  <si>
    <r>
      <t>A través del Plan de Acción Institucional se realiza seguimiento trimestral a la gestión de la Empresa, asociada a sus procesos y proyectos de inversión, información que es validada por los líderes de proceso previo a su envío a la Subgerencia de Planeación y Administración de Proyectos. El último seguimiento se hizo con corte a junio 30 de 2020, el cual fue presentado a todos los miembros del Comité Institucional de Gestión y Desempeño por la Subgerente de Planeación y Administración de Proyectos el 10 de agosto y para el cual no se recibieron observaciones y no hubo lugar a modificaciones o ajustes. 
De otra parte, el 30 de julio del 2020 se ajusto el contenido del formato</t>
    </r>
    <r>
      <rPr>
        <i/>
        <sz val="10"/>
        <rFont val="Arial"/>
        <family val="2"/>
      </rPr>
      <t xml:space="preserve"> "FT-02 Plan de Acción"</t>
    </r>
    <r>
      <rPr>
        <sz val="10"/>
        <rFont val="Arial"/>
        <family val="2"/>
      </rPr>
      <t>, con el fin de articularlo con el nuevo Plan Distrital de Desarrollo 2020-2024.</t>
    </r>
  </si>
  <si>
    <t>El seguimiento al plan de acción es reportado trimestralmente por los procesos a la Subgerencia de Planeación y Administración de Proyectos, por lo que se debe evidenciar en estos seguimientos las alertas que se generan de los mismos por parte de la Subgerencia.</t>
  </si>
  <si>
    <t xml:space="preserve">Se tramitan a través de la plataforma transaccional SECOP </t>
  </si>
  <si>
    <t>actividad cumplida en el seguimiento del primer cuatrimestre de la vigencia 2020</t>
  </si>
  <si>
    <t>Encuesta presentada en el reporte corte abril de 2020</t>
  </si>
  <si>
    <t>1. Página Web Ley de Transparencia
2. El proceso cuenta con la imagen del número de gigas utilizados en owncloud</t>
  </si>
  <si>
    <r>
      <t xml:space="preserve">Los controles se aplican de manera permanente, toda vez que para la realización de auditoria se conforma un equipo de trabajo, que cuenta con un auditor líder para distribución de las tareas y la revisión y consolidación de los resultados. Los informes se remiten a la Jefe de Control Interno, quien realiza la revisión final para la entrega del informe preliminar, el cual se presenta en la reunión de cierre y se brinda tiempo prudencial al auditado para rebatir con argumentos los posibles hallazgos que consideren no estan de acuerdo con la realidad fáctica, Los procesos, dependencias o proyectos auditados tienen el derecho a la réplica y objeciones las son atendidas formalmente y posteriormente se continua con la reunión de cierre, en la cual se presentan los resultados finales de la auditoria. Luego de agotado todo el ciclo de auditoría, se remite el informe definitivo mediante comunicación radicada y se publica en el sitio Web de la empresa.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</si>
  <si>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t xml:space="preserve">Cuadro de ranking de auditores, cuadro control de resultados, correos electrónicos, archivos electrónicos, archivos de gestión de la Oficina de Control Interno
Acciones: 
1. Establecer el ranking de auditores para valorar el desempeño del auditor: Se cuenta con un documento que contiene la relación de ranking de auditores el cual viene siendo objeto de mejora. Avance 100%
2. Realizar el análisis semestral del estado de adopción y efectividad de las recomendaciones surtidas en los informes legales, de seguimiento o de auditoria: Los resultados de los informes de seguimiento, informes legales e informes de auditoría se compilan en un cuadro control para determinar el nivel de impacto y mejoramiento de la gestión institucional. Avance N/A  
3. Diseñar e implementar un indicador para medir la atención oportuna de requerimientos de control:Se tiene implementado un mecanismo de control para la medicion de la atención oportuna de requerimientos de Entes de Control.  Se evaluara la inclusión de este indicador y su adopción en el sistema. Avance N/A
</t>
  </si>
  <si>
    <t>1. En agosto de 2020 se dio inicio el proceso de revisión y actualización del documento ¨ciclo de estructuración de proyectos¨ en los componentes asociados a responsabilidad de la Subgerencia de Gestión Urbana
Actualmente se encuentra en revisión de todas las áreas de la Entidad, para coordinar los cambios y modificaciones al documento. 
Avance 50%
2. De acuerdo a las metas establecidas para la ERU,  en las cuales definió:  Adelantar la formulación y/o gestión de (5) proyectos integrales  de desarrollo, revitalización. Se identificaron y priorizaron las zonas de intervención de la siguiente manera:
1. PIEZA CENTRO: Nuevo San Juan de Dios - San Bernardo.                                                                                                                                     2.  BORDES: Borde Sur (Usme) y Borde río (entradas de ciudad)
3. REENCUENTRO:  Modificación del PP Estación calle 26, predios asociados al proyecto reencuentro.
4. CORREDORES:  Corredor Regiotram occidente y Norte / Corredor verde carrera 7.
5. ZONA DE AGLOMERACIONES INDUSTRIALES.
En tal sentido establecieron nuevos cronogramas de hitos y actividades, así como se ha realizado una base de datos de proyectos con la información actualizada de los mismos tanto de información de proyecto como de seguimiento al cumplimiento de actividades.
Avance 67%
3.Mediante el FUSS y comités técnicos (formato único de seguimiento sectorial), se realiza seguimiento al cumplimiento de las actividades de la formulación de proyectos.
Avance 67%
4. Como parte de la trazabilidad de los proyectos se mantiene la evidencia de los seguimientos y decisiones con las diferentes entidades que participan en la formulación de proyectos mediante actas de reuniones en las carpetas de cada proyecto.
Avance 67%</t>
  </si>
  <si>
    <t>El inventario de la Empresa se encuentra actualizado de acuerdo con los lineamientos dados a través de comunicación interna de la Subgerencia de Gestión Corporativa del mes de mayo 2020.  En ese sentido todos los funcionarios y contratistas de le Empresa realizaron un proceso de entrega de su inventario con el debido registro.</t>
  </si>
  <si>
    <t xml:space="preserve">Se mantuvieron los canales habilitados para recepcionar denuncias y quejas por actos de corrupción. Se  soporta con correo electrónico recibido y  traza de registro en el Sistema Bogotá te Escucha, de tres (3) denuncias por acto de corrupción, las cuales fueron trasladadas por no competencia. Es necesario documentar un procedimiento para el tratamiento de las denuncias por actos de corrupción con las áreas competentes e involucradas con el mismo. </t>
  </si>
  <si>
    <t xml:space="preserve">Cuadro de ranking de auditores, cuadro control de resultados, correos electrónicos, archivos electrónicos, archivos de gestión de la Oficina de Control Interno
Acciones: 
1. Establecer el ranking de auditores para valorar el desempeño del auditor: Se cuenta con un documento que contiene la relación de ranking de auditores el cual viene siendo objeto de revisión peramente y mejora . Avance 100%
2. Realizar el análisis semestral del estado de adopción y efectividad de las recomendaciones surtidas en los informes legales, de seguimiento o de auditoria: Los resultados de los informes de seguimiento, informes legales e informes de auditoría se compilan en un cuadro control para determinar el nivel de impacto y mejoramiento de la gestión institucional. Avance 75%  
3. Diseñar e implementar un indicador para medir la atención oportuna de requerimientos de control: Se tiene implementado un mecanismo de control para la medición de la atención oportuna de requerimientos de Entes de Control.  Se evaluara la inclusión de este indicador y su adopción en el sistema. Avance N/A
</t>
  </si>
  <si>
    <t>1. Se tenia programado realizar ( 1 ) capacitación y/o sensibilización al personal de la Subgerencia de Gestión Urbana, en relación al manejo de datos y confidencialidad de información para el segundo semestre 2020 una vez se ejecutara el nuevo plan de contratación. El día 08 de septiembre de 2020, se realizó una capacitación en el manejo de datos y confidencialidad de información al grupo de la Subgerencia de Gestión Urbana. El proceso cuenta con la evidencia de la capacitación realizada.</t>
  </si>
  <si>
    <t>1. De acuerdo a las metas establecidas para la ERU,  en las cuales definió:  Adelantar la formulación y/o gestión de (5) proyectos integrales  de desarrollo, revitalización. Se identificaron y priorizaron las zonas de intervención de la siguiente manera:
1. PIEZA CENTRO: Nuevo San Juan de Dios - San Bernardo.                                                                                                                                     2.  BORDES: Borde Sur (Usme) y Borde río (entradas de ciudad)
3. REENCUENTRO:  Modificación del PP Estación calle 26, predios asociados al proyecto reencuentro.
4. CORREDORES:  Corredor Regiotram occidente y Norte / Corredor verde carrera 7.
5. ZONA DE AGLOMERACIONES INDUSTRIALES.
En tal sentido establecieron nuevos cronogramas de hitos y actividades, así como se ha realizado una base de datos de proyectos con la información actualizada de los mismos tanto de información de proyecto como de seguimiento al cumplimiento de actividades.
Avance 67%
2.Mediante el FUSS y comités técnicos (formato único de seguimiento sectorial), se realiza seguimiento al cumplimiento de las actividades de la formulación de proyectos. 
Avance 67%
3. Se continua actualizando la base de datos de consultores con alto grado de experticia para la elaboración de estudios técnicos mediante un formato definido por la Subgerencia de gestión urbana en agosto de 2020. Ubicada en 
Técnica : (T) 00 TÈCNICA /METAS - SIG/ 02 General / 05. Base de datos de consultores con alto grado de experticia.
Avance 67%</t>
  </si>
  <si>
    <r>
      <t xml:space="preserve">El proceso reportó los siguientes Indicadores para las acciones realizadas:
1. Base de datos de proyectos actualizada /  Base de datos de proyectos inicial *100
2.1 No de seguimientos programados mensualmente / No de seguimientos realizados *100
2.2 Actas de reuniones elaboradas / reuniones realizadas*100
3.  Base de datos de consultores con alto grado de experticia para la elaboración de estudios técnicos actualizada / base de datos de consultores inicialmente elaborada *100
</t>
    </r>
    <r>
      <rPr>
        <b/>
        <sz val="10"/>
        <rFont val="Arial"/>
        <family val="2"/>
      </rPr>
      <t>Nota Oficina de Control Interno: Se evidencia que se adoptó la recomendación de la Oficina de Control Interno en cuanto al establecimiento de indicadores para la medición de las actividades asociadas al riesgo.</t>
    </r>
  </si>
  <si>
    <r>
      <t xml:space="preserve">El proceso reportó los siguientes Indicadores para las acciones realizadas:
1. (1) revisión  anual del  ciclo de estructuración de proyectos ejecutada/ revisión programada *100
2. Base de datos de proyectos actualizada mensual /  Base de datos de proyectos inicial *100
3. No de seguimientos programados mensualmente / No de seguimientos realizados *100
</t>
    </r>
    <r>
      <rPr>
        <b/>
        <sz val="10"/>
        <rFont val="Arial"/>
        <family val="2"/>
      </rPr>
      <t xml:space="preserve">Nota Oficina de Control Interno: Se evidencia que se adoptó la recomendación de la Oficina de Control Interno en cuanto al establecimiento de indicadores para la medición de las actividades asociadas al riesgo. No obstante, no se reporto indicador para la cuarta actividad por lo que se asignó un porcentaje de cumplimiento de acuerdo a los meses evaluados sobre los 12 meses del año. </t>
    </r>
  </si>
  <si>
    <t>Se realizo seguimiento por parte del proceso al trimestre de abril - Junio de 2020, donde se evidencia la definición y documentación de los controles, los cuales no se habían definido inicialmente en la Matriz de Riesgos.
Se comprobó la inclusión de los controles definidos en el procedimiento, y se generaron los documentos de protocolos de tramites de firmas, acciones resultado de cada control. 
Se remitió para observaciones a la Subgerencia de Planeación y Administración de Proyectos, la actualización de la matriz de riesgos el día 10 de Agosto de 2020.
Se está a la espera de la sesión del comité institucional de coordinación de control interno para llevar la propuesta y recibir aprobación de la modificación</t>
  </si>
  <si>
    <t>Nota Oficina de Control Interno: Efectuar el seguimiento continuo de la acción pendiente hasta tanto se logre la aprobación final que de cuenta de la totalidad de la acción realizada.</t>
  </si>
  <si>
    <t>Proceso de Contratación obras de primeros auxilios y sobrecubierta Flauta. Radicado. 20205000028863 Obra
Proceso de Contratación Interventoría obras de primeros auxilios y sobrecubierta Flauta. Radicado 20205000035753 Interventoría
Para los procesos a desarrollar se implementan los siguientes controles.
1. Se elaboran los documentos técnicos (Se revisa que se encuentren completos los insumos de cada proceso, Estudio de mercado, análisis del sector, Documentos de análisis preliminar, matriz de riesgos)
2. Se someten a comité de contratación
3. Se someten a comité fiduciario.
El punto de control se encuentra establecido mediante la aprobación en los comités de los procesos solicitados. La aprobación da cuenta de que el proceso cumple con los parámetros establecidos en el manual de contratación y en la Normativa aplicable. 
El componente técnico que define la necesidad se encuentra apalancado por los descritos en el Plan de acción, y las demás necesidades de los proyectos planteadas en convenios.</t>
  </si>
  <si>
    <t>Nota Oficina de Control Interno: Disponer de un repositorio tanto físico como magnético de las diferentes actas de los documentos que dan cuenta del avance o recibo de obras y/o productos.</t>
  </si>
  <si>
    <r>
      <t xml:space="preserve">Durante los primeros dos cuatrimestres de la vigencia 2020, no se han adelantado procesos de comercialización, ni se han suscrito contratos nuevos de arrendamiento.
Los indicadores del proceso y el mapa de riesgos serán objeto de revisión y modificación , para alinearlos con las nuevas metas del proyecto de inversión asociado al proceso de comercialización.
</t>
    </r>
    <r>
      <rPr>
        <b/>
        <sz val="10"/>
        <rFont val="Arial"/>
        <family val="2"/>
      </rPr>
      <t>Nota Oficina de Control Interno: Es importante documentar las diferentes situaciones que han incidido en el avance de las actividades del proceso. (impacto COVID-19).</t>
    </r>
  </si>
  <si>
    <t>Se han analizado solicitudes de participación en eventos tales  como asamblea anual de afiliados de CAMACOL y Congreso Colombiano de la Construcción de CAMACOL, decidiendo posponer la participación hasta definir los proyectos a promocionar que sean priorizados.</t>
  </si>
  <si>
    <r>
      <t xml:space="preserve">Los indicadores del proceso y el mapa de riesgos serán objeto de revisión y modificación , para alinearlos con las nuevas metas del proyecto de inversión asociado al proceso de comercialización.
</t>
    </r>
    <r>
      <rPr>
        <b/>
        <sz val="10"/>
        <rFont val="Arial"/>
        <family val="2"/>
      </rPr>
      <t>Nota Oficina de Control Interno: Es importante documentar las diferentes situaciones que han incidido en el avance de las actividades del proceso. (impacto COVID-19).</t>
    </r>
  </si>
  <si>
    <t>Nota Oficina de Control Interno: Se reitera la recomendación de generar indicadores que den cuenta del estado y avance los procesos judiciales.</t>
  </si>
  <si>
    <t>El proceso cuenta con la matriz de seguimiento diligenciada al mes de agosto de 2020.</t>
  </si>
  <si>
    <t xml:space="preserve">El proceso cuenta con las evidencias y reportes que dan cuenta de la ejecución de la acción. (Reporte de JSP7, ordenes de pago y correos electrónicos del proceso que se realiza mensualmente). </t>
  </si>
  <si>
    <r>
      <t xml:space="preserve">Durante el periodo de mayo a agosto de 2020, se ha adelantado el proceso de verificación de la nómina por parte del responsable antes de pasar a contabilidad, lo cual se puede evidenciar en la trazabilidad que tiene el proceso de liquidación y pago de la nomina.
Se esta adelantando la actualización del mapa de riesgos de Talento Humano con el acompañamiento de la Subgerencia de Planeación y Desarrollo de Proyectos y la Oficina de Control Interno.
</t>
    </r>
    <r>
      <rPr>
        <b/>
        <sz val="10"/>
        <rFont val="Arial"/>
        <family val="2"/>
      </rPr>
      <t>Nota Oficina de Control Interno: Efectuar el seguimiento continuo de la acción pendiente hasta tanto se logre la aprobación final de la actualización del mapa de riegos del proceso de Gestión de Talento Humano</t>
    </r>
    <r>
      <rPr>
        <sz val="10"/>
        <rFont val="Arial"/>
        <family val="2"/>
      </rPr>
      <t xml:space="preserve">.
</t>
    </r>
  </si>
  <si>
    <r>
      <t xml:space="preserve">1. Para el periodo de reporte se han venido realizando inscripciones para las actividades programadas, pues dada la coyuntura actual se ha evidenciado una alta participación de los colaboradores, lo que redunda en un mayor impacto. Avance 100%
Se esta adelantando la actualización del mapa de riesgos de Talento Humano con el acompañamiento de la Subgerencia de Planeación y Desarrollo de Proyectos y la Oficina de Control Interno.
2. Se realiza el seguimiento al cumplimiento de las actividades, el cual se evidencia en el seguimiento al plan de acción del área. Avance 67% mensual
</t>
    </r>
    <r>
      <rPr>
        <b/>
        <sz val="10"/>
        <rFont val="Arial"/>
        <family val="2"/>
      </rPr>
      <t>Nota Oficina de Control Interno: Se debe continuar con el seguimiento trimestral del área o se debe adaptar el indicador a seguimiento mensual; para la medición del indicador se tomará el avance del seguimiento a la fecha del reporte, no obstante se reitera la importancia del arreglo de la periodicidad del indicador.
El Proceso reporta la materialización del Riesgo a través del monitoreo que realizó la Subgerencia de Planeación y Administración de Proyectos.
Se recomienda efectuar un medición del Clima Laboral con el fin de establecer el impacto real al presentarse las circunstancias citadas en el riesgo, con el propósito de evidenciar la materialización real asociada. Con base en lo anterior adelantar las acciones que mitiguen el impacto identificado.</t>
    </r>
  </si>
  <si>
    <t>En el periodo de medición se envió correo electrónico y comunicación interna recordando los plazos de entrega de los acuerdos de gestión. Adicionalmente, con el acompañamiento del Departamento Administrativo del Servicio Civil Distrital y el Departamento Administrativo de la Función Publica, se realizó la capacitación a los gerentes públicos y superiores jerárquicos.</t>
  </si>
  <si>
    <t>Debido al proceso de transición y el cambio de administración no se han podido desarrollar todas las acciones planteadas, por lo cual serán ejecutadas en el periodo correspondiente de septiembre a diciembre del 2020.
Este proceso, cuenta con 5 indicadores definidos y concertados con la Secretaria Distrital de Ambienrte desde el mes de enero del 2018, los cuales fueron revisados y ajustados con la línea base, en conjunto con la Subgerencia de Planeación y Administración de Proyectos. El proposito de estos indicadores esta orientado a generar alertas cuando se detecte que no son coherentes con la línea base.</t>
  </si>
  <si>
    <t>Nota Oficina de Control Interno: Se recomienda que se debe realizar en el menor tiempo posible el reporte de los indicadores concertados con la Secretaria Distrital de Ambiente.  De igual manera documentar los procesos a que se refiere como causa de la demora en reporte de estos indicadores.</t>
  </si>
  <si>
    <t>Nota Oficina de Control Interno: Realizar levantamiento trimestral de los inventarios con el fin de llevar un control del manejo adecuado de los bienes de la empresa, así como identificar aletas oportunas en el caso de sustracción o perdida de los mismos.</t>
  </si>
  <si>
    <t>Durante los meses de mayo a agosto, se han contratado los bienes y servicios necesarios para el normal funcionamiento de la Empresa, programados en el plan de adquisiciones, el proceso cuenta con la base de datos con seguimientos contractuales, adicionalmente a través del sistema JSP7 se puede evidenciar el estado de cada contrato. 
Base de datos con reporte de seguimiento a los procesos contractuales</t>
  </si>
  <si>
    <t xml:space="preserve">Nota Oficina de Control Interno: Establecer una retroalimentación sobre el cumplimiento de lo planteado en el Decreto 492 de 2019 - Lineamientos Generales sobre la Austeridad y transparencia en el gasto público, tal como se recomendo en los informes de Austeridad presentados por la Oficina de Control Interno. (Ultimo informe, Rad 20201100035243) </t>
  </si>
  <si>
    <t xml:space="preserve">El proceso cuenta con la base de datos prestamos de documentos para los meses de mayo y junio de 2020, en medio físico.
Debido a la contingencia por pandemia para los meses de julio en adelante se realizará el proceso de préstamo y registro de información de manera  electrónica.
* Diariamente se realiza la verificación y control de la Base de Datos, que se lleva para el seguimiento al prestamos de expediente.
* Al recibir los expedientes en calidad de préstamo, se verifica la cantidad de folios entregados Vs. recibidos.
* A la fecha no se tiene ningún registro que indique que se haya realizado la extracción de información.
 </t>
  </si>
  <si>
    <t xml:space="preserve">Nota Oficina de Control Interno: Evaluar el Riesgo y la coherencia con la acción planteada, a fin de mitigar adecuadamente el mismo.
                 </t>
  </si>
  <si>
    <t xml:space="preserve">
1. Planilla de seguimiento de acciones de limpieza y mantenimiento en áreas de archivo. Informe brigada del 16 julio 2020.  
2. Informe de brigada de aseo del 16 de julio de 2020.
3. Planilla de monitoreo de condiciones ambientales en archivo. 
*Se realizaron Brigadas de limpieza mensuales.  
*Se realiza monitoreo diario de condiciones ambientales (Análisis de datos recolectados mensualmente)                                                                                                                                                 
Nota: De acuerdo con las medidas de aislamiento preventivo y trabajo en casa la medición  y el control de las acciones encaminadas a mitigar los riesgos se ha venido gestionando de manera virtual y física.
 </t>
  </si>
  <si>
    <t xml:space="preserve">Nota Oficina de Control Interno: Se recomienda crear un repositorio físico y magnético de los reportes generados por el proceso y realizar retroalimentación con base en el análisis gerencial de los resultados obtenidos en las diferentes mediciones.
                 </t>
  </si>
  <si>
    <t xml:space="preserve">1. Planilla de prestamos documentales de mayo y junio de 2020.  Planilla de prestamos FT - 111 -  V2                                         
2. Planilla acuse de recibido FT-107 V2
3. Planilla de correspondencia enviada FT-105 V2
4. Planilla de control de correspondencia recibida a distribuir FT-24 V2
</t>
  </si>
  <si>
    <r>
      <t xml:space="preserve">* Actualización continua de los inventarios documentales, tanto de la documentación del Centro de Administración Documental - CAD, como del Archivo Central. 
* Diligenciamiento de las planillas de préstamos documentales cada vez que se solicite, así como del seguimiento constante para renovaciones y vencimientos.
* En el sistema Erudita se lleva la trazabilidad de todos las comunicaciones internas, que ingresan y salen de la Empresa.
* Registro y seguimiento de distribución de las comunicaciones de salida internas y externas, así como de las devoluciones
Se atendieron préstamos en forma virtual, digitalizando la información requerida. En este sentido la probabilidad de materializar el riesgo está gestionada.
</t>
    </r>
    <r>
      <rPr>
        <b/>
        <sz val="10"/>
        <rFont val="Arial"/>
        <family val="2"/>
      </rPr>
      <t xml:space="preserve">
Nota Oficina de Control Interno: Se recomienda crear un repositorio físico y magnético de los reportes generados por el proceso y realizar retroalimentación con base en el análisis gerencial de los resultados obtenidos en las diferentes mediciones.</t>
    </r>
  </si>
  <si>
    <r>
      <t xml:space="preserve">1. Respecto de los activos de información éstos se encuentran publicados en la página web de la entidad, de acuerdo con los requerimientos de ley. Para el segundo semestre se realizará una revisión de dicha información acorde con lo establecido en el plan de operacional 2020 de la Subgerencia de Gestión Corporativa. La evidencia se puede validar en la página web.
2. Al corte del mes de septiembre a los usuarios de la Empresa se les ha asignado una carpeta owncloud en la Nas, donde se deposita la información de cada usuario.  Esta información tiene un backup y una posibilidad de restauración como control al riesgo establecido. 
</t>
    </r>
    <r>
      <rPr>
        <b/>
        <sz val="10"/>
        <rFont val="Arial"/>
        <family val="2"/>
      </rPr>
      <t>Nota de la Oficina de Control Interno: Realizar una evaluación de la adecuada utilización de las acciones que permitan contar con la totalidad de la información en la carpeta owncloud por parte de las personas que estan relizando su trabajo en casa.</t>
    </r>
  </si>
  <si>
    <t xml:space="preserve">El proceso cuenta con la siguiente evidencia: 
1. Listados de Asistencia capacitaciones
2. Reporte 2 y 3 Soporte bitácora catalogaciones 
</t>
  </si>
  <si>
    <t>Se continúa con el seguimiento a la ejecución contractual  de mantenimiento a través de los informes de supervisión presentados para los contratos relacionados a continuación  a:
Contrato No. 176-2019 QTECH 
Contrato No. 315-2019 MAICROTEL 
Esta información se encuentra disponible en Carátula del sistema JSP7.</t>
  </si>
  <si>
    <r>
      <t xml:space="preserve">El procedimiento para trámite de denuncia por acto de corrupción debe ser elaborado por la Oficina de Control Interno, La Oficina de Control interno Disciplinario, él Defensor del Ciudadano y la Oficina de Gestión Social- Atención al Ciudadano. 
</t>
    </r>
    <r>
      <rPr>
        <b/>
        <sz val="10"/>
        <rFont val="Arial"/>
        <family val="2"/>
      </rPr>
      <t>Nota de la Oficina de Control Interno: Cabe anotar que la elaboración de este tipo de procedimientos es responsabilidad de los dueños del proceso. Por ende se recomienda proceder a solicitar asesoria a la Subgerencia de Planeación y Administración de Proyectos para la elaboración y disposición de dicho procedimiento con forme la estructura de la empresa.</t>
    </r>
  </si>
  <si>
    <t>Se elaboró informe trimestral de satisfacción, no se requirió presentación ante el comité institucional de gestión y desempeño. El porceso cuenta como evidencia con los informes de satisfacción elaborados.</t>
  </si>
  <si>
    <r>
      <t xml:space="preserve">El 100% de los encuestados respondieron que su requerimiento fue contestado en los términos legales, el 80 % de los encuestados manifestó que la respuesta dada por la Empresa de Renovación y Desarrollo Urbano de Bogotá aclaro sus inquietudes,  el 10% que parcialmente, el 10%  que no.
</t>
    </r>
    <r>
      <rPr>
        <b/>
        <sz val="10"/>
        <rFont val="Arial"/>
        <family val="2"/>
      </rPr>
      <t>Nota de la Oficina de Control Interno: Se recomienda efectuar un análisis de las situaciones y causas referente al escenario del 20% de los usuarios que expresó que sus inquietudes no fueron aclaradas o aclaradas parcialmente, a fin de establecer las acciones correctivas correspondientes para minimizar dicho porcentaje.</t>
    </r>
  </si>
  <si>
    <t xml:space="preserve">Planes de trabajo de auditoria, correos electrónicos institucionales, radicados internos, informes preliminares de auditoría, informes definitivos de auditoria, www.eru.gov.co ruta "Transparencia y acceso a la información pública" menú "Transparencia" botón "Control" "Reportes de control interno" url http://eru.gov.co/es/transparencia/control
1.Se diseño el formato para suscribir la declaración de impedimentos y conflictos de interés de los auditores, esta propuesta será presentada, evaluada, aprobada y adoptada en una de las reuniones de autocontrol de la Oficina de Control Interno del mes de octubre de 2020. Avance 50%
2. Solicitar la apropiación de recursos para la adquisición de un software para la administración de las auditorías internas.: Se solicitó la apropiación del recurso a la Subgerencia de Gestión Corporativa - Presupuesto por medio del cuadro denominado "PROYECCION INFORMACION PRESUPUESTAL Y FINANCIERA 2020-2030 - OFICINA DE CONTROL INTERNO" remitido por correo electrónico de fecha 31 de Agosto de 2020, queda pendiente la respuesta para la aprobación. Avance 100%
</t>
  </si>
  <si>
    <t>Para el período evaluado se continua con la aplicación de los controles de manera permanente, toda vez que para la realización de auditoria se conforma un equipo de trabajo, que cuenta con un auditor líder para distribución de las tareas y la revisión y consolidación de los resultados. 
Los informes se remiten a la Jefatura de la Oficina de Control Interno, quien realiza la revisión final para la entrega del informe preliminar, el cual se presenta en la reunión de cierre y se brinda tiempo prudencial al auditado para rebatir con argumentos los posibles hallazgos que consideren no están de acuerdo con la realidad fáctica. 
Los procesos, dependencias o proyectos auditados tienen el derecho a la réplica y objeciones las cuales son atendidas formalmente y posteriormente se continua con la reunión de cierre, en la cual se presentan los resultados finales de la auditoria. Luego de agotado todo el ciclo de auditoría, se remite el informe definitivo mediante comunicación radicada y se publica en el sitio Web de la empresa.</t>
  </si>
  <si>
    <r>
      <t xml:space="preserve">Para el periodo evaluado se continua con la aplicación de los controles de manera permanente.
El Ranking de auditorias se encuentra en proceso de consolidación ya que este informe  incorporara las calificaciones otorgadas por los auditados a los auditores en el primer y segundo ciclo del auditorias de Calidad de la Empresa.
Se dispone del cuadro de tercer avance.
Se lleva control permanente de los requerimientos de los Entes de Control y su respuesta oportuna.
Se cuenta con un Plan de Auditoría, en el cual se establecen las fechas y responsables para el desarrollo de las diferentes actividades, que es objeto de seguimiento permanente en las reuniones de autoevaluación mensuales de la Oficina de Control Interno para verificar su estado de cumplimiento. Si se presentan atrasos se acuerdan compromisos que quedan registrados en las actas de autocontrol o se realizan modificaciones de la programación previa aprobación del Comité Institucional de Coordinación de Control Interno.
</t>
    </r>
    <r>
      <rPr>
        <b/>
        <sz val="10"/>
        <rFont val="Arial"/>
        <family val="2"/>
      </rPr>
      <t>Nota de la Oficina de Control Interno: es importante elaboración de un estudio de causas, anual, frente a situaciones que pudiesen haber originado este tipo de riesgos</t>
    </r>
    <r>
      <rPr>
        <sz val="10"/>
        <rFont val="Arial"/>
        <family val="2"/>
      </rPr>
      <t xml:space="preserve">
</t>
    </r>
  </si>
  <si>
    <t>La Oficina de Control Interno cuenta con un (2) auditores de Planta (dentro de los cuales esta la jefe de la oficina de Control interno) y con cinco (5) auditores contratados por prestación de servicios profesionales y un (1) técnico, con las competencias y formación requeridas para apoyar el desarrollo de sus roles, trabajos de auditoria e informes de seguimiento. A través de correo electrónico se difunden las ofertas de capacitación que aunado a los procesos de formación de cada auditor se mantienen actualizados frente a las tendencias en materia de control interno.
Asi mismo adelantó las acciones para obtener capacitaciones a través del plan de capacitación de la Empresa.</t>
  </si>
  <si>
    <r>
      <t xml:space="preserve">Hojas de vida de funcionarios y contratistas de la Oficina de Control Interno, procesos de aprendizaje certificados, asignaciones para asistencia a ofertas de capacitación, socializaciones internas de lineamientos, correos electrónicos, registros de asistencia, certificaciones.
Acciones:
1. Gestionar una auditoría externa de pares para evaluar el estado de desempeño del proceso de Evaluación y Seguimiento de la Empresa. Esta actividad esta programada para el ultimo trimestre de la vigencia 2020. Avance N/A
2. Realizar ejercicios de capacitación y referenciación para reconocer las tendencias y buenas prácticas en el ejercicio de la auditoría interna: Se realizo un proceso de autoaprendizaje a partir del material preparado por todo el equipo de trabajo en relación con procedimientos de Auditoria y Normas internacionales para la practica profesional de la Auditoria interna.
</t>
    </r>
    <r>
      <rPr>
        <sz val="10"/>
        <color theme="1"/>
        <rFont val="Arial"/>
        <family val="2"/>
      </rPr>
      <t>La empresa inscribio en  los talleres aplicados virtuales "NUEVA GUÍA DE AUDITORÍA INTERNA BASADA EN RIESGOS PARA ENTIDADES PÚBLICAS" Realizados vía streaming, los días 25, 26, 28 y 31 de agosto de 2020 Intensidad académica 20 horas al personal de planta de la Oficina de Control Interno
Avance 75%</t>
    </r>
    <r>
      <rPr>
        <sz val="10"/>
        <rFont val="Arial"/>
        <family val="2"/>
      </rPr>
      <t xml:space="preserve">
</t>
    </r>
  </si>
  <si>
    <t xml:space="preserve">Nota Oficina de Control Interno: se presenta evidencia de la capacitación realizada, no obstante es importante anotar que se realizo siete (7) días hábiles posteriores al corte solicitado (31 de agosto de 2020), es decir el 8 de septiembre de 2020.
Por lo anterior se asigna porcentaje de cumplimiento del 100% al estar dentro de la fecha máxima de reporte (14 de septiembre de 2020).
</t>
  </si>
  <si>
    <r>
      <t xml:space="preserve">La socialización se realizó una pieza de comunicación, la cual se remitió mediante comunicación electrónica a las personas que ingresaron en el segundo cuatrimestre del presente año.
</t>
    </r>
    <r>
      <rPr>
        <b/>
        <sz val="10"/>
        <rFont val="Arial"/>
        <family val="2"/>
      </rPr>
      <t>Nota Oficina de Control Interno: Estudiar la posibilidad de ampliar la cobertura de esta socialización a todos los niveles de la Empresa</t>
    </r>
  </si>
  <si>
    <t>Se implementaron las siguientes estrategias de verificación:
1. Comité Subgerencia de Desarrollo de Proyectos: Revisión de maduración y calidad técnica de los documentos técnicos.
2. Acompañamiento jurídico dentro de la estructuración del proceso al interior de la Subgerencia de Desarrollo de Proyectos.
Productos:
1. Contratación FUGA: Se documentó proceso de contratación con base en los lineamientos técnicos establecidos, el documento se encuentra en su versión 1, en conjunto con su Estudio de mercado y Solicitud de disponibilidad presupuestal. Se estableció punto de control mediante revisión exhaustiva de concordancia de la necesidad con lo establecido en los documentos. 
Se registra la información en el sistema Erudita a fin de que se pueda implementar como herramienta de cambios y ajustes. Erudita 20205000017863.
No ha sido necesario el desarrollo otros procesos diferentes al relacionado hasta el corte del reporte.</t>
  </si>
  <si>
    <t>Nota Oficina de Control Interno: Disponer de un repositorio tanto físico como magnético de las diferentes actas de los Comités de Contratación realizados.</t>
  </si>
  <si>
    <t xml:space="preserve">El cumplimiento de los requisitos verificables se da de la siguiente manera:
1. Contrato de Mantenimiento Suscripción de Acta de alcance parcial de obra, en donde se identifican las actividades ejecutadas, las cuales se verifica que se acompañen de las respectivas memorias de cálculo, las que dan cuenta de la cantidad real ejecutada en sitio.
2. Contratos de Estudios y Diseños: Se verifica la suscripción de la aprobación de productos, la cual se da entre consultas e interventor. 
3. Actualmente no se encuentran vigentes contratos de obra en la cual se haya desarrollado recibo final por parte de la Subgerencia de Desarrollo de Proyectos.
</t>
  </si>
  <si>
    <t xml:space="preserve">Recomendación Oficina de Control Interno: 
Se deben relacionar los diferentes instrumentos reportados por parte de los procesos misionales a la Subgerencia de Planeación y Administración de Proyectos así como los resultados generados en dichos reportes a fin de identificar alertas oportunas.
Documentar aquellos casos en los cuales se generan alertas así como las medidas correctivas aplicadas para eliminar la brechas identificadas. </t>
  </si>
  <si>
    <t xml:space="preserve">La Subgerencia Jurídica cuenta con una matriz de procesos judiciales, la cual actualiza los primeros días hábiles de cada mes, en la cual quedan consignados todas y cada una de las actuaciones realizadas. </t>
  </si>
  <si>
    <t>La Subgerencia Jurídica cuenta con una matriz de procesos judiciales, que se actualiza los primeros días hábiles de cada mes, en ella quedan consignados todas y cada una de las actuaciones realizadas y las respectivas alertas si existieran.</t>
  </si>
  <si>
    <r>
      <t xml:space="preserve">Los trámites radicados en la Dirección de Gestión Contractual se tramitan a través de la plataforma transaccional SECOP y se realizan las verificaciones por parte de las instancias correspondientes. 
</t>
    </r>
    <r>
      <rPr>
        <b/>
        <sz val="10"/>
        <rFont val="Arial"/>
        <family val="2"/>
      </rPr>
      <t xml:space="preserve">Se recomienda revisar la coherencia entre las acciones planteadas y las causas de los riesgos permitiendo de esta manera la mitigación de los mismos.
Es importante que el proceso genere indicadores que permitan medir las acciones propuestas. 
</t>
    </r>
  </si>
  <si>
    <r>
      <t xml:space="preserve">De los 203 contratos suscritos el 100% se encuentra tramitado a través de la plataforma transaccional SECOP  y se constató su aprobación por parte del comité de contratación lo cual se consigna en las minutas contractuales. 
</t>
    </r>
    <r>
      <rPr>
        <b/>
        <sz val="10"/>
        <rFont val="Arial"/>
        <family val="2"/>
      </rPr>
      <t>Nota Oficina de Control Interno: Disponer de un repositorio tanto físico como magnético de las diferentes actas de los comités de Contratación.
Fortalecer las acciones de mejora que se han implementado a fin de garantizar el cumplimiento de las publicaciones en la Plataforma SECOP.</t>
    </r>
    <r>
      <rPr>
        <sz val="10"/>
        <rFont val="Arial"/>
        <family val="2"/>
      </rPr>
      <t xml:space="preserve">
</t>
    </r>
  </si>
  <si>
    <r>
      <t xml:space="preserve">De los 257 tramites adelantados el 100% se incluyó en la matriz de seguimiento contractual y legal el cual se actualiza diariamente de conformidad con los tramites radicados y adelantados en la Dirección de Gestión Contractual. 
Es importante aclarar que para el Riesgo N° 3 denominado "Posibilidad de retrasos y/o vencimiento en los trámites contractuales y legales." el siguiente  párrafo del control no corresponde a dicho riesgo:
" </t>
    </r>
    <r>
      <rPr>
        <i/>
        <sz val="10"/>
        <rFont val="Arial"/>
        <family val="2"/>
      </rPr>
      <t>Semanalmente la dependiente judicial realiza el seguimiento a los procesos judiciales a través de visitas y monitoreo sobre la plataforma digital de la rama judicial, lo cual se documenta en una matriz Excel y a través del registro del estado de cada proceso en el SIPROJWEB. Si hay un movimiento del proceso se digitaliza la pieza procesal y se remite a los responsables a través de correo electrónico. Si se detecta un inminente vencimiento, se prioriza y radica el trámite judicial ante la autoridad competente</t>
    </r>
    <r>
      <rPr>
        <sz val="10"/>
        <rFont val="Arial"/>
        <family val="2"/>
      </rPr>
      <t xml:space="preserve">". 
</t>
    </r>
    <r>
      <rPr>
        <b/>
        <sz val="10"/>
        <rFont val="Arial"/>
        <family val="2"/>
      </rPr>
      <t xml:space="preserve">Nota Oficina de Control Interno: El proceso debe solicitar el ajuste a la Subgerencia de Planeación y Administración de Proyectos, toda vez que son los encargados de realizar dichos ajustes. Se debe incluir lo siguiente </t>
    </r>
    <r>
      <rPr>
        <b/>
        <i/>
        <sz val="10"/>
        <rFont val="Arial"/>
        <family val="2"/>
      </rPr>
      <t>"Cada vez que se radica una solicitud por parte de las áreas, el profesional asignado de la Dirección de Gestión Contractual realiza seguimiento para asegurar el trámite oportuno de las mismas, lo cual queda documentado en la base de datos de seguimiento a trámites contractual en una matriz Excel. Si se detecta un inminente vencimiento se prioriza y ejecuta el trámite de manera inmediata lo cual finaliza con el visto bueno de los intervinientes"</t>
    </r>
  </si>
  <si>
    <r>
      <t xml:space="preserve">Se realizó capacitación  el día 18 de agosto de 2020, Hora: 9:00- 11:00 a.m. sobre </t>
    </r>
    <r>
      <rPr>
        <i/>
        <sz val="10"/>
        <rFont val="Arial"/>
        <family val="2"/>
      </rPr>
      <t>Inhabilidades e Incompatibilidades de los Servidores Públicos</t>
    </r>
    <r>
      <rPr>
        <sz val="10"/>
        <rFont val="Arial"/>
        <family val="2"/>
      </rPr>
      <t xml:space="preserve">,  se envío la invitación a los calendarios de los trabajadores de la empresa, participaron 71 personas incluyendo los funcionarios del proceso de Gestión Financiera.
El proceso cuenta con el Listado de asistencia respectivo
</t>
    </r>
  </si>
  <si>
    <t>Nota Oficina de Control Interno: Considerando la dinámica de rotación, tanto del personal de Planta como de contrato, se recomienda realizar al menos una capacitación adicional para en lo que resta de la vigencia 2020. Así mismo para la siguiente vigencia es importante que se de continuidad a este tipo de capacitaciones.</t>
  </si>
  <si>
    <r>
      <t xml:space="preserve">El proceso de Gestión Financiera cuenta con un Plan Financiero aprobado y en ejecución, este documento es interno del proceso y refleja la programación de los recursos de Caja.
Adicionalmente se han expedido dos directivas para el proceso de trámite de pagos por parte de la Subgerencia Corporativa,  la Directiva 001 del 22 de enero de 2020 y la  Directiva 002 del 22 de abril 2020,    donde se dan los lineamientos y directrices para el trámite y pago de las cuentas de cobro y facturas de los contratistas. 
El proceso informa que al realizar la revisión, el indicador que se encontraba registrado en el mapa de riesgos al corte de diciembre de 2019, es necesario ajustarlo con el fin de articularlo al riesgo y las acciones de control establecidas.
</t>
    </r>
    <r>
      <rPr>
        <b/>
        <sz val="10"/>
        <rFont val="Arial"/>
        <family val="2"/>
      </rPr>
      <t xml:space="preserve">Nota Oficina de Control Interno: Se recomienda revisar la coherencia entre las acciones planteadas y las causas de los riesgos permitiendo de esta manera la mitigación de los mismos.  Este aspecto refiere a acciones de autoevaluación y retroalimentación que permitan establecer el cumplimiento del Plan financiero planteado para cada vigencia.
Es importante que el proceso genere indicadores que permitan medir las acciones propuestas. 
</t>
    </r>
  </si>
  <si>
    <t>PROCESO</t>
  </si>
  <si>
    <t># DE RIESGOS POR PROCESO</t>
  </si>
  <si>
    <t># DE ACCIONES POR RIESGO</t>
  </si>
  <si>
    <t>RESPONSABLE</t>
  </si>
  <si>
    <t>% DE CUMPLIMIENTO</t>
  </si>
  <si>
    <t>Ene 1 - Abr 30 de 2019</t>
  </si>
  <si>
    <t>Subgerente de Planeación y Administración de Proyectos</t>
  </si>
  <si>
    <t>Jefe Oficina Asesora de Comunicaciones</t>
  </si>
  <si>
    <t>Subgerente de Gestión Urbana</t>
  </si>
  <si>
    <t>Subgerente de Gestión Inmobiliaria</t>
  </si>
  <si>
    <t>Directora de Predios</t>
  </si>
  <si>
    <t>Jefe Oficina de Gestión Social</t>
  </si>
  <si>
    <t>Subgerente de Desarrollo de Proyectos</t>
  </si>
  <si>
    <t>Director Comercial</t>
  </si>
  <si>
    <t>Subgerente Jurídico</t>
  </si>
  <si>
    <t>Directora de Gestión Contractual</t>
  </si>
  <si>
    <t>Subgerente de Gestión Corporativa</t>
  </si>
  <si>
    <t>Jefe Oficina de Control Interno</t>
  </si>
  <si>
    <t>TOTAL</t>
  </si>
  <si>
    <t>May 1 - Agt 30 de 2020</t>
  </si>
  <si>
    <r>
      <t xml:space="preserve">El seguimiento al plan de acción es reportado trimestralmente por los procesos a la Subgerencia de Planeación y Administración de Proyectos, por lo que se debe evidenciar en estos seguimientos las alertas que se generan de los mismos por parte de la Subgerencia.
</t>
    </r>
    <r>
      <rPr>
        <b/>
        <sz val="10"/>
        <rFont val="Arial"/>
        <family val="2"/>
      </rPr>
      <t xml:space="preserve">Nota Oficina de Control Interno: Documentar aquellos casos en los cuales se generan alertas así como las medidas correctivas aplicadas para eliminar la brechas identificadas. </t>
    </r>
  </si>
  <si>
    <r>
      <t xml:space="preserve">La evidencia de estas acciones reposa en la Oficina de Comunicaciones
</t>
    </r>
    <r>
      <rPr>
        <b/>
        <sz val="10"/>
        <rFont val="Arial"/>
        <family val="2"/>
      </rPr>
      <t xml:space="preserve">Nota Oficina de Control Interno: Es importante que para el seguimiento del ultimo cuatrimestre de la vigencia 2020, se reporten cifras de las piezas con visto bueno y las que cuentan con formato de actualización firmado de toda la vigencia 2020 para conocer las dimensiones de estas solicitudes. Lo anterior con el propósito de contar con un indicador que permita establecer el volumen de trabajo realizado y publicado. </t>
    </r>
  </si>
  <si>
    <t>Nota Oficina de Control Interno: Se recomienda dictar una capacitación sobre este tema con periodicidad semestral, teniendo en cuenta los cortes que establece la norma para la suscripción, elaboración y presentación de los resultados de la evaluación de los Acuerdos de Gestión.</t>
  </si>
  <si>
    <r>
      <t xml:space="preserve">1. Respecto de las capacitaciones para el período del informe, se han realizado por parte del proceso de Tics, capacitaciones sobre el Sistema SGDA, como parte de la socialización de infraestructura tecnológica.
2. Se continúa con el procedimiento de catalogación y control de cambios para gestionar el sistema y evitar la alteración y velar por la integridad de los datos del aplicativo JSP7. 
</t>
    </r>
    <r>
      <rPr>
        <b/>
        <sz val="10"/>
        <rFont val="Arial"/>
        <family val="2"/>
      </rPr>
      <t>Nota Oficina de Control Interno: Se considera necesario analizar y establecer acciones que fortalezcan la mitigación del riesgo a fin de que cubran la totalidad de los activos de información que posee la entidad.</t>
    </r>
    <r>
      <rPr>
        <sz val="10"/>
        <rFont val="Arial"/>
        <family val="2"/>
      </rPr>
      <t xml:space="preserve">
</t>
    </r>
  </si>
  <si>
    <t xml:space="preserve">Nota Oficina de Control Interno: Se recomienda crear un repositorio físico y magnético de los reportes generados por el proceso y realizar retroalimentación con base en el análisis gerencial de los resultados obtenidos a raiz de los diferentes informes de supervisión presentados.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</si>
</sst>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6" x14ac:knownFonts="1">
    <font>
      <sz val="11"/>
      <color theme="1"/>
      <name val="Calibri"/>
      <family val="2"/>
      <scheme val="minor"/>
    </font>
    <font>
      <b/>
      <sz val="12"/>
      <color rgb="FF27285D"/>
      <name val="Tahoma"/>
      <family val="2"/>
    </font>
    <font>
      <b/>
      <sz val="9"/>
      <name val="Tahoma"/>
      <family val="2"/>
    </font>
    <font>
      <b/>
      <sz val="11"/>
      <color theme="0"/>
      <name val="Arial"/>
      <family val="2"/>
    </font>
    <font>
      <b/>
      <sz val="14"/>
      <color theme="0"/>
      <name val="Arial"/>
      <family val="2"/>
    </font>
    <font>
      <b/>
      <sz val="11"/>
      <color theme="1"/>
      <name val="Arial"/>
      <family val="2"/>
    </font>
    <font>
      <b/>
      <sz val="10"/>
      <color theme="0"/>
      <name val="Arial"/>
      <family val="2"/>
    </font>
    <font>
      <sz val="12"/>
      <color theme="3" tint="-0.499984740745262"/>
      <name val="Arial"/>
      <family val="2"/>
    </font>
    <font>
      <sz val="12"/>
      <color theme="0"/>
      <name val="Arial"/>
      <family val="2"/>
    </font>
    <font>
      <b/>
      <sz val="16"/>
      <color theme="0"/>
      <name val="Arial"/>
      <family val="2"/>
    </font>
    <font>
      <sz val="11"/>
      <color theme="1"/>
      <name val="Arial"/>
      <family val="2"/>
    </font>
    <font>
      <sz val="11"/>
      <name val="Tahoma"/>
      <family val="2"/>
    </font>
    <font>
      <sz val="12"/>
      <color theme="1"/>
      <name val="Arial"/>
      <family val="2"/>
    </font>
    <font>
      <b/>
      <sz val="12"/>
      <color rgb="FF27285D"/>
      <name val="Arial"/>
      <family val="2"/>
    </font>
    <font>
      <b/>
      <sz val="11"/>
      <name val="Arial"/>
      <family val="2"/>
    </font>
    <font>
      <b/>
      <sz val="12"/>
      <name val="Arial"/>
      <family val="2"/>
    </font>
    <font>
      <b/>
      <sz val="9"/>
      <name val="Arial"/>
      <family val="2"/>
    </font>
    <font>
      <sz val="11"/>
      <name val="Arial"/>
      <family val="2"/>
    </font>
    <font>
      <sz val="12"/>
      <name val="Arial"/>
      <family val="2"/>
    </font>
    <font>
      <b/>
      <sz val="10"/>
      <name val="Arial"/>
      <family val="2"/>
    </font>
    <font>
      <sz val="9"/>
      <name val="Arial"/>
      <family val="2"/>
    </font>
    <font>
      <sz val="9"/>
      <color theme="1"/>
      <name val="Arial"/>
      <family val="2"/>
    </font>
    <font>
      <sz val="10"/>
      <name val="Arial"/>
      <family val="2"/>
    </font>
    <font>
      <sz val="10"/>
      <color theme="0"/>
      <name val="Arial"/>
      <family val="2"/>
    </font>
    <font>
      <sz val="16"/>
      <color theme="0"/>
      <name val="Arial"/>
      <family val="2"/>
    </font>
    <font>
      <sz val="16"/>
      <color theme="1"/>
      <name val="Arial"/>
      <family val="2"/>
    </font>
    <font>
      <sz val="10"/>
      <color theme="1"/>
      <name val="Arial"/>
      <family val="2"/>
    </font>
    <font>
      <b/>
      <sz val="10"/>
      <color theme="1"/>
      <name val="Arial"/>
      <family val="2"/>
    </font>
    <font>
      <sz val="8"/>
      <name val="Calibri"/>
      <family val="2"/>
      <scheme val="minor"/>
    </font>
    <font>
      <i/>
      <sz val="10"/>
      <name val="Arial"/>
      <family val="2"/>
    </font>
    <font>
      <b/>
      <sz val="11"/>
      <color theme="1"/>
      <name val="Calibri"/>
      <family val="2"/>
      <scheme val="minor"/>
    </font>
    <font>
      <b/>
      <i/>
      <sz val="10"/>
      <name val="Arial"/>
      <family val="2"/>
    </font>
    <font>
      <sz val="10"/>
      <color theme="1"/>
      <name val="Times New Roman"/>
      <family val="1"/>
    </font>
    <font>
      <b/>
      <sz val="10"/>
      <color rgb="FF000000"/>
      <name val="Calibri"/>
      <family val="2"/>
    </font>
    <font>
      <sz val="10"/>
      <color rgb="FF000000"/>
      <name val="Calibri"/>
      <family val="2"/>
    </font>
    <font>
      <sz val="11"/>
      <color rgb="FF000000"/>
      <name val="Calibri"/>
      <family val="2"/>
    </font>
  </fonts>
  <fills count="10">
    <fill>
      <patternFill patternType="none"/>
    </fill>
    <fill>
      <patternFill patternType="gray125"/>
    </fill>
    <fill>
      <patternFill patternType="solid">
        <fgColor theme="6" tint="0.79998168889431442"/>
        <bgColor indexed="64"/>
      </patternFill>
    </fill>
    <fill>
      <patternFill patternType="solid">
        <fgColor rgb="FF00339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D9D9D9"/>
        <bgColor indexed="64"/>
      </patternFill>
    </fill>
    <fill>
      <patternFill patternType="solid">
        <fgColor rgb="FFFFFFFF"/>
        <bgColor indexed="64"/>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5">
    <xf numFmtId="0" fontId="0" fillId="0" borderId="0"/>
    <xf numFmtId="0" fontId="22" fillId="0" borderId="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cellStyleXfs>
  <cellXfs count="155">
    <xf numFmtId="0" fontId="0" fillId="0" borderId="0" xfId="0"/>
    <xf numFmtId="0" fontId="2" fillId="4" borderId="7"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5" fillId="0" borderId="7" xfId="0" applyFont="1" applyFill="1" applyBorder="1" applyAlignment="1" applyProtection="1">
      <alignment horizontal="center" vertical="center" wrapText="1"/>
    </xf>
    <xf numFmtId="0" fontId="6" fillId="3" borderId="7" xfId="0" applyFont="1" applyFill="1" applyBorder="1" applyAlignment="1">
      <alignment horizontal="center" vertical="center" wrapText="1"/>
    </xf>
    <xf numFmtId="0" fontId="6" fillId="3" borderId="7" xfId="0" applyFont="1" applyFill="1" applyBorder="1" applyAlignment="1" applyProtection="1">
      <alignment horizontal="center" vertical="center" wrapText="1"/>
      <protection locked="0"/>
    </xf>
    <xf numFmtId="0" fontId="6" fillId="3" borderId="10" xfId="0" applyFont="1" applyFill="1" applyBorder="1" applyAlignment="1">
      <alignment horizontal="center" vertical="center" wrapText="1"/>
    </xf>
    <xf numFmtId="0" fontId="7" fillId="0" borderId="0" xfId="0" applyFont="1"/>
    <xf numFmtId="0" fontId="8" fillId="0" borderId="0" xfId="0" applyFont="1"/>
    <xf numFmtId="0" fontId="12" fillId="0" borderId="0" xfId="0" applyFont="1"/>
    <xf numFmtId="0" fontId="10" fillId="0" borderId="0" xfId="0" applyFont="1"/>
    <xf numFmtId="0" fontId="16" fillId="4" borderId="7" xfId="0" applyFont="1" applyFill="1" applyBorder="1" applyAlignment="1">
      <alignment horizontal="center"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8" fillId="5" borderId="0" xfId="0" applyFont="1" applyFill="1"/>
    <xf numFmtId="0" fontId="18" fillId="0" borderId="0" xfId="0" applyFont="1"/>
    <xf numFmtId="0" fontId="17" fillId="0" borderId="0" xfId="0" applyFont="1"/>
    <xf numFmtId="0" fontId="20" fillId="0" borderId="0" xfId="0" applyFont="1"/>
    <xf numFmtId="0" fontId="17" fillId="0" borderId="0" xfId="0" applyFont="1" applyFill="1" applyAlignment="1">
      <alignment vertical="center" wrapText="1"/>
    </xf>
    <xf numFmtId="0" fontId="21" fillId="0" borderId="0" xfId="0" applyFont="1"/>
    <xf numFmtId="0" fontId="19" fillId="0" borderId="7" xfId="0" applyFont="1" applyFill="1" applyBorder="1" applyAlignment="1" applyProtection="1">
      <alignment horizontal="center" vertical="center" wrapText="1"/>
    </xf>
    <xf numFmtId="0" fontId="24" fillId="0" borderId="0" xfId="0" applyFont="1"/>
    <xf numFmtId="0" fontId="22" fillId="0" borderId="0" xfId="0" applyFont="1"/>
    <xf numFmtId="0" fontId="25" fillId="0" borderId="0" xfId="0" applyFont="1"/>
    <xf numFmtId="0" fontId="27" fillId="0" borderId="7" xfId="0" applyFont="1" applyFill="1" applyBorder="1" applyAlignment="1" applyProtection="1">
      <alignment horizontal="center" vertical="center" wrapText="1"/>
    </xf>
    <xf numFmtId="0" fontId="26" fillId="0" borderId="0" xfId="0" applyFont="1"/>
    <xf numFmtId="0" fontId="23" fillId="3" borderId="7" xfId="0" applyFont="1" applyFill="1" applyBorder="1" applyAlignment="1" applyProtection="1">
      <alignment horizontal="center" vertical="center" wrapText="1"/>
      <protection locked="0"/>
    </xf>
    <xf numFmtId="0" fontId="23" fillId="3" borderId="7" xfId="0" applyFont="1" applyFill="1" applyBorder="1" applyAlignment="1">
      <alignment horizontal="center" vertical="center" wrapText="1"/>
    </xf>
    <xf numFmtId="0" fontId="23" fillId="3" borderId="7" xfId="0" applyFont="1" applyFill="1" applyBorder="1" applyAlignment="1">
      <alignment horizontal="justify" vertical="center" wrapText="1"/>
    </xf>
    <xf numFmtId="0" fontId="26" fillId="0" borderId="7" xfId="0" applyFont="1" applyFill="1" applyBorder="1" applyAlignment="1" applyProtection="1">
      <alignment horizontal="center" vertical="center" wrapText="1"/>
    </xf>
    <xf numFmtId="0" fontId="3" fillId="3" borderId="7" xfId="0" applyFont="1" applyFill="1" applyBorder="1" applyAlignment="1">
      <alignment horizontal="center" vertical="center" wrapText="1"/>
    </xf>
    <xf numFmtId="0" fontId="10" fillId="0" borderId="0" xfId="0" applyFont="1" applyBorder="1"/>
    <xf numFmtId="0" fontId="17" fillId="0" borderId="0" xfId="0" applyFont="1" applyFill="1" applyBorder="1" applyAlignment="1">
      <alignment vertical="center" wrapText="1"/>
    </xf>
    <xf numFmtId="0" fontId="22" fillId="7" borderId="7" xfId="0" applyFont="1" applyFill="1" applyBorder="1" applyAlignment="1">
      <alignment vertical="center" wrapText="1"/>
    </xf>
    <xf numFmtId="9" fontId="22" fillId="7" borderId="7" xfId="0" applyNumberFormat="1" applyFont="1" applyFill="1" applyBorder="1" applyAlignment="1">
      <alignment horizontal="center" vertical="center" wrapText="1"/>
    </xf>
    <xf numFmtId="0" fontId="0" fillId="0" borderId="0" xfId="0"/>
    <xf numFmtId="0" fontId="16" fillId="4" borderId="7"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23" fillId="3" borderId="7" xfId="0" applyFont="1" applyFill="1" applyBorder="1" applyAlignment="1" applyProtection="1">
      <alignment horizontal="center" vertical="center" wrapText="1"/>
      <protection locked="0"/>
    </xf>
    <xf numFmtId="0" fontId="27" fillId="0" borderId="7"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protection locked="0"/>
    </xf>
    <xf numFmtId="0" fontId="8" fillId="0" borderId="0" xfId="0" applyFont="1" applyFill="1" applyBorder="1"/>
    <xf numFmtId="0" fontId="6" fillId="3" borderId="7" xfId="0" applyFont="1" applyFill="1" applyBorder="1" applyAlignment="1">
      <alignment horizontal="center" vertical="center" textRotation="90" wrapText="1"/>
    </xf>
    <xf numFmtId="0" fontId="0" fillId="0" borderId="0" xfId="0" applyFont="1"/>
    <xf numFmtId="0" fontId="16" fillId="4" borderId="7" xfId="0" applyFont="1" applyFill="1" applyBorder="1" applyAlignment="1">
      <alignment horizontal="center" vertical="center" wrapText="1"/>
    </xf>
    <xf numFmtId="0" fontId="19" fillId="7" borderId="7" xfId="0" applyFont="1" applyFill="1" applyBorder="1" applyAlignment="1">
      <alignment vertical="center" wrapText="1"/>
    </xf>
    <xf numFmtId="9" fontId="30" fillId="0" borderId="7" xfId="0" applyNumberFormat="1" applyFont="1" applyBorder="1" applyAlignment="1">
      <alignment horizontal="center" vertical="center"/>
    </xf>
    <xf numFmtId="0" fontId="16" fillId="4" borderId="7" xfId="0" applyFont="1" applyFill="1" applyBorder="1" applyAlignment="1">
      <alignment horizontal="center" vertical="center" wrapText="1"/>
    </xf>
    <xf numFmtId="0" fontId="22" fillId="7" borderId="7" xfId="0" applyFont="1" applyFill="1" applyBorder="1" applyAlignment="1">
      <alignment vertical="center" wrapText="1"/>
    </xf>
    <xf numFmtId="0" fontId="22" fillId="7" borderId="7" xfId="0" applyFont="1" applyFill="1" applyBorder="1" applyAlignment="1">
      <alignment vertical="center" wrapText="1"/>
    </xf>
    <xf numFmtId="9" fontId="22" fillId="7" borderId="7" xfId="0" applyNumberFormat="1" applyFont="1" applyFill="1" applyBorder="1" applyAlignment="1">
      <alignment horizontal="center" vertical="center" wrapText="1"/>
    </xf>
    <xf numFmtId="0" fontId="19" fillId="7" borderId="7" xfId="0" applyFont="1" applyFill="1" applyBorder="1" applyAlignment="1">
      <alignment vertical="center" wrapText="1"/>
    </xf>
    <xf numFmtId="0" fontId="30" fillId="0" borderId="7" xfId="0" applyFont="1" applyBorder="1" applyAlignment="1">
      <alignment horizontal="center" vertical="center" wrapText="1"/>
    </xf>
    <xf numFmtId="0" fontId="22" fillId="7" borderId="7" xfId="0" applyFont="1" applyFill="1" applyBorder="1" applyAlignment="1">
      <alignment horizontal="justify" vertical="center" wrapText="1"/>
    </xf>
    <xf numFmtId="0" fontId="22" fillId="7" borderId="7" xfId="0" applyFont="1" applyFill="1" applyBorder="1" applyAlignment="1">
      <alignment vertical="center" wrapText="1"/>
    </xf>
    <xf numFmtId="9" fontId="22" fillId="7" borderId="7" xfId="0" applyNumberFormat="1" applyFont="1" applyFill="1" applyBorder="1" applyAlignment="1">
      <alignment horizontal="center" vertical="center" wrapText="1"/>
    </xf>
    <xf numFmtId="9" fontId="30" fillId="0" borderId="7" xfId="0" applyNumberFormat="1" applyFont="1" applyBorder="1" applyAlignment="1">
      <alignment horizontal="center" vertical="center"/>
    </xf>
    <xf numFmtId="0" fontId="22" fillId="7" borderId="7" xfId="0" applyFont="1" applyFill="1" applyBorder="1" applyAlignment="1">
      <alignment vertical="center" wrapText="1"/>
    </xf>
    <xf numFmtId="9" fontId="22" fillId="7" borderId="7" xfId="0" applyNumberFormat="1" applyFont="1" applyFill="1" applyBorder="1" applyAlignment="1">
      <alignment horizontal="center" vertical="center" wrapText="1"/>
    </xf>
    <xf numFmtId="0" fontId="33" fillId="8" borderId="3" xfId="0" applyFont="1" applyFill="1" applyBorder="1" applyAlignment="1">
      <alignment horizontal="center" vertical="center" wrapText="1"/>
    </xf>
    <xf numFmtId="0" fontId="33" fillId="8" borderId="24" xfId="0" applyFont="1" applyFill="1" applyBorder="1" applyAlignment="1">
      <alignment horizontal="center" vertical="center" wrapText="1"/>
    </xf>
    <xf numFmtId="0" fontId="33" fillId="9" borderId="23" xfId="0" applyFont="1" applyFill="1" applyBorder="1" applyAlignment="1">
      <alignment horizontal="center" vertical="center" wrapText="1"/>
    </xf>
    <xf numFmtId="0" fontId="34" fillId="9" borderId="24" xfId="0" applyFont="1" applyFill="1" applyBorder="1" applyAlignment="1">
      <alignment horizontal="center" vertical="center"/>
    </xf>
    <xf numFmtId="0" fontId="34" fillId="9" borderId="24" xfId="0" applyFont="1" applyFill="1" applyBorder="1" applyAlignment="1">
      <alignment horizontal="center" vertical="center" wrapText="1"/>
    </xf>
    <xf numFmtId="9" fontId="34" fillId="9" borderId="24" xfId="0" applyNumberFormat="1" applyFont="1" applyFill="1" applyBorder="1" applyAlignment="1">
      <alignment horizontal="center" vertical="center"/>
    </xf>
    <xf numFmtId="0" fontId="34" fillId="9" borderId="5" xfId="0" applyFont="1" applyFill="1" applyBorder="1" applyAlignment="1">
      <alignment horizontal="center" vertical="center" wrapText="1"/>
    </xf>
    <xf numFmtId="0" fontId="35" fillId="0" borderId="24" xfId="0" applyFont="1" applyBorder="1" applyAlignment="1">
      <alignment horizontal="center" vertical="center"/>
    </xf>
    <xf numFmtId="0" fontId="32" fillId="0" borderId="0" xfId="0" applyFont="1"/>
    <xf numFmtId="0" fontId="16" fillId="4" borderId="14" xfId="0" applyFont="1" applyFill="1" applyBorder="1" applyAlignment="1">
      <alignment horizontal="center" vertical="center" wrapText="1"/>
    </xf>
    <xf numFmtId="0" fontId="16" fillId="4" borderId="15" xfId="0" applyFont="1" applyFill="1" applyBorder="1" applyAlignment="1">
      <alignment horizontal="center" vertical="center" wrapText="1"/>
    </xf>
    <xf numFmtId="0" fontId="16" fillId="4" borderId="16" xfId="0" applyFont="1" applyFill="1" applyBorder="1" applyAlignment="1">
      <alignment horizontal="center" vertical="center" wrapText="1"/>
    </xf>
    <xf numFmtId="0" fontId="19" fillId="7" borderId="8" xfId="0" applyFont="1" applyFill="1" applyBorder="1" applyAlignment="1">
      <alignment horizontal="left" vertical="center" wrapText="1"/>
    </xf>
    <xf numFmtId="0" fontId="19" fillId="7" borderId="6" xfId="0" applyFont="1" applyFill="1" applyBorder="1" applyAlignment="1">
      <alignment horizontal="left" vertical="center" wrapText="1"/>
    </xf>
    <xf numFmtId="0" fontId="0" fillId="0" borderId="7" xfId="0" applyBorder="1" applyAlignment="1">
      <alignment horizontal="center" vertical="center"/>
    </xf>
    <xf numFmtId="0" fontId="0" fillId="0" borderId="7" xfId="0" applyBorder="1" applyAlignment="1">
      <alignment horizontal="center"/>
    </xf>
    <xf numFmtId="0" fontId="22" fillId="7" borderId="8" xfId="0" applyFont="1" applyFill="1" applyBorder="1" applyAlignment="1">
      <alignment horizontal="left" vertical="center" wrapText="1"/>
    </xf>
    <xf numFmtId="0" fontId="22" fillId="7" borderId="6" xfId="0" applyFont="1" applyFill="1" applyBorder="1" applyAlignment="1">
      <alignment horizontal="left" vertical="center" wrapText="1"/>
    </xf>
    <xf numFmtId="0" fontId="16" fillId="4" borderId="8"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22" fillId="7" borderId="8" xfId="0" applyFont="1" applyFill="1" applyBorder="1" applyAlignment="1">
      <alignment horizontal="center" vertical="center" wrapText="1"/>
    </xf>
    <xf numFmtId="0" fontId="22" fillId="7" borderId="6" xfId="0" applyFont="1" applyFill="1" applyBorder="1" applyAlignment="1">
      <alignment horizontal="center" vertical="center" wrapText="1"/>
    </xf>
    <xf numFmtId="0" fontId="14" fillId="6" borderId="14"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4" fillId="6" borderId="1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xf>
    <xf numFmtId="0" fontId="6" fillId="3" borderId="8" xfId="0" applyFont="1" applyFill="1" applyBorder="1" applyAlignment="1">
      <alignment horizontal="center" vertical="center" textRotation="90" wrapText="1"/>
    </xf>
    <xf numFmtId="0" fontId="6" fillId="3" borderId="21" xfId="0" applyFont="1" applyFill="1" applyBorder="1" applyAlignment="1">
      <alignment horizontal="center" vertical="center" textRotation="90" wrapText="1"/>
    </xf>
    <xf numFmtId="0" fontId="6" fillId="3" borderId="6" xfId="0" applyFont="1" applyFill="1" applyBorder="1" applyAlignment="1">
      <alignment horizontal="center" vertical="center" textRotation="90" wrapText="1"/>
    </xf>
    <xf numFmtId="0" fontId="6" fillId="3" borderId="9" xfId="0" applyFont="1" applyFill="1" applyBorder="1" applyAlignment="1">
      <alignment horizontal="center" vertical="center" textRotation="90" wrapText="1"/>
    </xf>
    <xf numFmtId="0" fontId="6" fillId="3" borderId="0" xfId="0" applyFont="1" applyFill="1" applyBorder="1" applyAlignment="1">
      <alignment horizontal="center" vertical="center" textRotation="90" wrapText="1"/>
    </xf>
    <xf numFmtId="0" fontId="17" fillId="0" borderId="14" xfId="0" applyFont="1" applyFill="1" applyBorder="1" applyAlignment="1" applyProtection="1">
      <alignment horizontal="center" vertical="center" wrapText="1"/>
      <protection locked="0"/>
    </xf>
    <xf numFmtId="0" fontId="17" fillId="0" borderId="16" xfId="0" applyFont="1" applyFill="1" applyBorder="1" applyAlignment="1" applyProtection="1">
      <alignment horizontal="center" vertical="center" wrapText="1"/>
      <protection locked="0"/>
    </xf>
    <xf numFmtId="0" fontId="17" fillId="0" borderId="15" xfId="0" applyFont="1" applyFill="1" applyBorder="1" applyAlignment="1" applyProtection="1">
      <alignment horizontal="center" vertical="center" wrapText="1"/>
      <protection locked="0"/>
    </xf>
    <xf numFmtId="0" fontId="30" fillId="0" borderId="7" xfId="0" applyFont="1" applyBorder="1" applyAlignment="1">
      <alignment horizontal="center" wrapText="1"/>
    </xf>
    <xf numFmtId="9" fontId="34" fillId="9" borderId="22" xfId="0" applyNumberFormat="1" applyFont="1" applyFill="1" applyBorder="1" applyAlignment="1">
      <alignment horizontal="center" vertical="center"/>
    </xf>
    <xf numFmtId="9" fontId="34" fillId="9" borderId="23" xfId="0" applyNumberFormat="1" applyFont="1" applyFill="1" applyBorder="1" applyAlignment="1">
      <alignment horizontal="center" vertical="center"/>
    </xf>
    <xf numFmtId="0" fontId="33" fillId="9" borderId="22" xfId="0" applyFont="1" applyFill="1" applyBorder="1" applyAlignment="1">
      <alignment horizontal="center" vertical="center" wrapText="1"/>
    </xf>
    <xf numFmtId="0" fontId="33" fillId="9" borderId="23" xfId="0" applyFont="1" applyFill="1" applyBorder="1" applyAlignment="1">
      <alignment horizontal="center" vertical="center" wrapText="1"/>
    </xf>
    <xf numFmtId="0" fontId="34" fillId="9" borderId="22" xfId="0" applyFont="1" applyFill="1" applyBorder="1" applyAlignment="1">
      <alignment horizontal="center" vertical="center"/>
    </xf>
    <xf numFmtId="0" fontId="34" fillId="9" borderId="23" xfId="0" applyFont="1" applyFill="1" applyBorder="1" applyAlignment="1">
      <alignment horizontal="center" vertical="center"/>
    </xf>
    <xf numFmtId="0" fontId="33" fillId="8" borderId="22" xfId="0" applyFont="1" applyFill="1" applyBorder="1" applyAlignment="1">
      <alignment horizontal="center" vertical="center" wrapText="1"/>
    </xf>
    <xf numFmtId="0" fontId="33" fillId="8" borderId="23" xfId="0" applyFont="1" applyFill="1" applyBorder="1" applyAlignment="1">
      <alignment horizontal="center" vertical="center" wrapText="1"/>
    </xf>
    <xf numFmtId="0" fontId="15" fillId="0" borderId="7" xfId="0" applyFont="1" applyBorder="1" applyAlignment="1">
      <alignment horizontal="center" vertical="center" wrapText="1"/>
    </xf>
    <xf numFmtId="0" fontId="14" fillId="6" borderId="7" xfId="0" applyFont="1" applyFill="1" applyBorder="1" applyAlignment="1">
      <alignment horizontal="center" vertical="center" wrapText="1"/>
    </xf>
    <xf numFmtId="0" fontId="17" fillId="0" borderId="7" xfId="0" applyFont="1" applyFill="1" applyBorder="1" applyAlignment="1" applyProtection="1">
      <alignment horizontal="center" vertical="center" wrapText="1"/>
      <protection locked="0"/>
    </xf>
    <xf numFmtId="0" fontId="15" fillId="2" borderId="18"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15" fillId="0" borderId="7" xfId="0" applyFont="1" applyBorder="1" applyAlignment="1" applyProtection="1">
      <alignment horizontal="center" vertical="center" wrapText="1"/>
    </xf>
    <xf numFmtId="0" fontId="13" fillId="2" borderId="1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15" fillId="0" borderId="18" xfId="0" applyFont="1" applyBorder="1" applyAlignment="1" applyProtection="1">
      <alignment horizontal="center" vertical="center" wrapText="1"/>
    </xf>
    <xf numFmtId="0" fontId="15" fillId="0" borderId="9" xfId="0" applyFont="1" applyBorder="1" applyAlignment="1" applyProtection="1">
      <alignment horizontal="center" vertical="center" wrapText="1"/>
    </xf>
    <xf numFmtId="0" fontId="15" fillId="0" borderId="19" xfId="0" applyFont="1" applyBorder="1" applyAlignment="1" applyProtection="1">
      <alignment horizontal="center" vertical="center" wrapText="1"/>
    </xf>
    <xf numFmtId="0" fontId="15" fillId="0" borderId="11" xfId="0" applyFont="1" applyBorder="1" applyAlignment="1" applyProtection="1">
      <alignment horizontal="center" vertical="center" wrapText="1"/>
    </xf>
    <xf numFmtId="0" fontId="15" fillId="0" borderId="12" xfId="0" applyFont="1" applyBorder="1" applyAlignment="1" applyProtection="1">
      <alignment horizontal="center" vertical="center" wrapText="1"/>
    </xf>
    <xf numFmtId="0" fontId="15" fillId="0" borderId="13" xfId="0" applyFont="1" applyBorder="1" applyAlignment="1" applyProtection="1">
      <alignment horizontal="center" vertical="center" wrapText="1"/>
    </xf>
    <xf numFmtId="0" fontId="15" fillId="0" borderId="20" xfId="0" applyFont="1" applyBorder="1" applyAlignment="1" applyProtection="1">
      <alignment horizontal="center" vertical="center" wrapText="1"/>
    </xf>
    <xf numFmtId="0" fontId="15" fillId="0" borderId="0" xfId="0" applyFont="1" applyBorder="1" applyAlignment="1" applyProtection="1">
      <alignment horizontal="center" vertical="center" wrapText="1"/>
    </xf>
    <xf numFmtId="0" fontId="15" fillId="0" borderId="17" xfId="0" applyFont="1" applyBorder="1" applyAlignment="1" applyProtection="1">
      <alignment horizontal="center" vertical="center" wrapText="1"/>
    </xf>
    <xf numFmtId="0" fontId="15" fillId="0" borderId="6" xfId="0" applyFont="1" applyBorder="1" applyAlignment="1">
      <alignment horizontal="center" vertical="center" wrapText="1"/>
    </xf>
    <xf numFmtId="0" fontId="11" fillId="0" borderId="7" xfId="0" applyFont="1" applyFill="1" applyBorder="1" applyAlignment="1" applyProtection="1">
      <alignment horizontal="center" vertical="center" wrapText="1"/>
      <protection locked="0"/>
    </xf>
    <xf numFmtId="0" fontId="16" fillId="4" borderId="7" xfId="0" applyFont="1" applyFill="1" applyBorder="1" applyAlignment="1" applyProtection="1">
      <alignment horizontal="center" vertical="center"/>
    </xf>
    <xf numFmtId="0" fontId="2" fillId="0" borderId="7" xfId="0" applyFont="1" applyBorder="1" applyAlignment="1" applyProtection="1">
      <alignment horizontal="center" vertical="center" wrapText="1"/>
    </xf>
    <xf numFmtId="0" fontId="4" fillId="3" borderId="7"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7" xfId="0" applyFont="1" applyFill="1" applyBorder="1" applyAlignment="1" applyProtection="1">
      <alignment horizontal="center" vertical="center" wrapText="1"/>
    </xf>
    <xf numFmtId="0" fontId="2" fillId="0" borderId="7" xfId="0" applyFont="1" applyBorder="1" applyAlignment="1">
      <alignment horizontal="center" vertical="center" wrapText="1"/>
    </xf>
    <xf numFmtId="0" fontId="1" fillId="2" borderId="1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16" fillId="4" borderId="8" xfId="0" applyFont="1" applyFill="1" applyBorder="1" applyAlignment="1" applyProtection="1">
      <alignment horizontal="center" vertical="center" wrapText="1"/>
    </xf>
    <xf numFmtId="0" fontId="16" fillId="4" borderId="6" xfId="0"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5" xfId="0" applyFont="1" applyFill="1" applyBorder="1" applyAlignment="1">
      <alignment horizontal="center" vertical="center" wrapText="1"/>
    </xf>
  </cellXfs>
  <cellStyles count="5">
    <cellStyle name="Millares 2" xfId="2" xr:uid="{580FC40C-C5E9-4725-8BEC-3A3ECE30302D}"/>
    <cellStyle name="Millares 2 2" xfId="3" xr:uid="{C1754165-FE2F-4ED3-B58F-1EA58D921A1A}"/>
    <cellStyle name="Millares 2 3" xfId="4" xr:uid="{8B660E65-B410-4E5F-BBD2-D4C956CD5E95}"/>
    <cellStyle name="Normal" xfId="0" builtinId="0"/>
    <cellStyle name="Normal 2" xfId="1" xr:uid="{00000000-0005-0000-0000-000001000000}"/>
  </cellStyles>
  <dxfs count="330">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s>
  <tableStyles count="0" defaultTableStyle="TableStyleMedium2" defaultPivotStyle="PivotStyleLight16"/>
  <colors>
    <mruColors>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9" Type="http://schemas.openxmlformats.org/officeDocument/2006/relationships/sharedStrings" Target="sharedStrings.xml"/><Relationship Id="rId21" Type="http://schemas.openxmlformats.org/officeDocument/2006/relationships/externalLink" Target="externalLinks/externalLink2.xml"/><Relationship Id="rId34" Type="http://schemas.openxmlformats.org/officeDocument/2006/relationships/externalLink" Target="externalLinks/externalLink1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externalLink" Target="externalLinks/externalLink14.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externalLink" Target="externalLinks/externalLink13.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externalLink" Target="externalLinks/externalLink1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35" Type="http://schemas.openxmlformats.org/officeDocument/2006/relationships/externalLink" Target="externalLinks/externalLink16.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penaq/Documents/Mapas%20de%20riesgo/2019/Riesgos%20Dir%20Estrat%202019.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epenaq/Documents/Mapas%20de%20riesgo/2019/Riesgos%20G%20Financ%20201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epenaq/Downloads/20190829%20Matriz%20Riesgos%20Talento%20Humano%20(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epenaq/Documents/Mapas%20de%20riesgo/2019/Riesgos%20G%20Ambiental%20201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epenaq/Documents/Mapas%20de%20riesgo/2019/Riesgos%20G%20Serv%20Log%20201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epenaq/Documents/Mapas%20de%20riesgo/2019/Riesgos%20G%20Docum%202019.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epenaq/Documents/Mapas%20de%20riesgo/2019/Riesgos%20G%20TIC%202019.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epenaq/Documents/Mapas%20de%20riesgo/2019/Riesgos%20Atenc%20ciudad%202019.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epenaq/Documents/Mapas%20de%20riesgo/2019/Riesgos%20Eval%20y%20Seguim%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penaq/Documents/Mapas%20de%20riesgo/2019/Riesgos%20Gest%20Grupos%20Inter%20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epenaq/Documents/Mapas%20de%20riesgo/2019/Riesgos%20Form%20instrum%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epenaq/Documents/Mapas%20de%20riesgo/2019/Riesgos%20Evalua%20Finan%20Proyec%20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epenaq/Documents/Mapas%20de%20riesgo/2019/Riesgos%20G%20Predi%20Social%20201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epenaq/Documents/Mapas%20de%20riesgo/2019/Riesgos%20Ejec%20Proy%20201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epenaq/Documents/Mapas%20de%20riesgo/2019/Riesgos%20Comer%2020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epenaq/Documents/Mapas%20de%20riesgo/2019/Riesgos%20Direc%20Gest%20Segum%20Proye%20201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epenaq/Documents/Mapas%20de%20riesgo/2019/Riesgos%20G%20Juri%20Contrac%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row r="1">
          <cell r="A1" t="str">
            <v>EMPRESA DE RENOVACIÓN Y DESARROLLO URBANO DE BOGOTÁ</v>
          </cell>
        </row>
        <row r="12">
          <cell r="J12" t="str">
            <v>Posibilidad de desarticulación de los instrumentos de planeación con los lineamientos distritales, la normatividad vigente y las necesidades reales de la ciudadanía.</v>
          </cell>
        </row>
      </sheetData>
      <sheetData sheetId="1" refreshError="1">
        <row r="12">
          <cell r="A12" t="str">
            <v>R1</v>
          </cell>
        </row>
      </sheetData>
      <sheetData sheetId="2" refreshError="1">
        <row r="8">
          <cell r="C8" t="str">
            <v>Orientar a la entidad en la definición de planes, programas y proyectos y de la planificación de los Modelos de Gestión con criterios de responsabilidad social, sostenibilidad económica, social y ambiental, a fin de dar cumplimiento al Plan de Desarrollo Distrital , a las políticas públicas y a la misión de la Empresa, así como promover de forma permanente el control y la participación ciudadana.</v>
          </cell>
        </row>
        <row r="11">
          <cell r="C11">
            <v>1</v>
          </cell>
          <cell r="D11">
            <v>3</v>
          </cell>
          <cell r="H11" t="str">
            <v>ZONA RIESGO MODERADA</v>
          </cell>
          <cell r="I11" t="str">
            <v>REDUCIR EL RIESGO</v>
          </cell>
          <cell r="J11" t="str">
            <v>Generar un sistema de alertas con base en el avance del plan de acción a fin de identificar las actividades que no tienen un nivel de avance óptimo y puedan afectar el cumplimiento de los objetivos estratégicos.</v>
          </cell>
        </row>
      </sheetData>
      <sheetData sheetId="3" refreshError="1"/>
      <sheetData sheetId="4" refreshError="1">
        <row r="12">
          <cell r="C12" t="str">
            <v>Los instrumentos de planeación se formulan de manera participativa con la alta dirección y todos los responsables de los procesos, y es aprobada en Comité Institucional de Gestión y Desempeño al inicio de cada vigencia. Trimestralmente se realiza el seguimiento respectivo, y los profesionales de la Subgerencia de Planeación de Proyectos realizan una validación a la información reportada por los diferentes procesos para garantizar su veracidad y que esté acorde con la programación establecida. Cuando se encuentran diferencias se solicitan los ajustes correspondientes mediante correo electrónico a los responsables de la misma, y una vez ajustada la información, se presenta ante el Comité Institucional de Gestión y Desempeño para seguimiento de la alta dirección.</v>
          </cell>
        </row>
        <row r="13">
          <cell r="C13">
            <v>0</v>
          </cell>
        </row>
        <row r="14">
          <cell r="C14">
            <v>0</v>
          </cell>
        </row>
      </sheetData>
      <sheetData sheetId="5" refreshError="1">
        <row r="11">
          <cell r="F11" t="str">
            <v>PROBABILIDAD</v>
          </cell>
          <cell r="J11">
            <v>85</v>
          </cell>
        </row>
      </sheetData>
      <sheetData sheetId="6" refreshError="1"/>
      <sheetData sheetId="7" refreshError="1"/>
      <sheetData sheetId="8" refreshError="1"/>
      <sheetData sheetId="9" refreshError="1">
        <row r="13">
          <cell r="C13">
            <v>1</v>
          </cell>
          <cell r="D13">
            <v>3</v>
          </cell>
        </row>
      </sheetData>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row r="1">
          <cell r="A1" t="str">
            <v>EMPRESA DE RENOVACIÓN Y DESARROLLO URBANO DE BOGOTA</v>
          </cell>
        </row>
        <row r="12">
          <cell r="A12" t="str">
            <v>GESTIÓN FINANCIERA</v>
          </cell>
          <cell r="J12" t="str">
            <v>Posibilidad de alteración de la información financiera.</v>
          </cell>
        </row>
        <row r="13">
          <cell r="J13" t="str">
            <v xml:space="preserve">Inoportunidad en la articulación e interacción con los demas procesos en la realización de los pagos. </v>
          </cell>
        </row>
      </sheetData>
      <sheetData sheetId="1" refreshError="1">
        <row r="12">
          <cell r="A12" t="str">
            <v>R1</v>
          </cell>
        </row>
        <row r="13">
          <cell r="A13" t="str">
            <v>R2</v>
          </cell>
        </row>
      </sheetData>
      <sheetData sheetId="2" refreshError="1">
        <row r="8">
          <cell r="C8" t="str">
            <v>Administrar y controlar los recursos financieros de la Empresa de acuerdo a los parámetros establecidos por la normatividad vigente, que garanticen la disponibilidad de recursos económicos para el cumplimiento de los planes y programas de la empresa, la confiabilidad, razonabilidad y oportunidad de la información financiera que sirva como fuente de información para la toma de decisiones de la Empresa.</v>
          </cell>
        </row>
        <row r="11">
          <cell r="C11">
            <v>1</v>
          </cell>
          <cell r="D11">
            <v>4</v>
          </cell>
          <cell r="H11" t="str">
            <v>ZONA RIESGO ALTA</v>
          </cell>
          <cell r="I11" t="str">
            <v>EVITAR EL RIESGO</v>
          </cell>
          <cell r="J11" t="str">
            <v>Realizar capacitaciones a los profesionales y técnicos del proceso financiero en materia de control interno disciplinario.</v>
          </cell>
        </row>
        <row r="12">
          <cell r="C12">
            <v>3</v>
          </cell>
          <cell r="D12">
            <v>2</v>
          </cell>
          <cell r="H12" t="str">
            <v>ZONA RIESGO MODERADA</v>
          </cell>
          <cell r="I12" t="str">
            <v>REDUCIR EL RIESGO</v>
          </cell>
          <cell r="J12" t="str">
            <v xml:space="preserve">Se realiza una planeación del proceso financiero frente a los recursos a ejecutar en cada vigencia </v>
          </cell>
        </row>
      </sheetData>
      <sheetData sheetId="3" refreshError="1"/>
      <sheetData sheetId="4" refreshError="1">
        <row r="12">
          <cell r="C12" t="str">
            <v xml:space="preserve">Los documentos como solicitudes de certificados de disponibilidad presupuestal se realizan por el profesional del área responsable en el formato establecido en MIPG, el cual debe contener el objeto de la solicitud de los recursos y debe contar con los vistos buenos del profesional responsable para posteriormente pasar a firma de la ordenación del gasto. </v>
          </cell>
        </row>
        <row r="13">
          <cell r="C13" t="str">
            <v>Se cuenta con el Sistema Adminsitrativo y Financiero JSP7 - Gobierno, en donde se han registrado previamente los perfiles de utilización de cada uno de los módulos de tesorería, presupuesto y contabilidad, estos acceso deben tener usuario y clave de acceso de los responsables para registrar la información en el sistema.</v>
          </cell>
        </row>
        <row r="14">
          <cell r="C14">
            <v>0</v>
          </cell>
        </row>
        <row r="15">
          <cell r="C15" t="str">
            <v>Para realizar un trámite de pago se debe contar además de los documentos soporte para el pago el certificado de cumplimiento firmado por el supervisor del contrato, este documento debe tener vistos buenos de los responsables de apoyo a la supervisión o en dado caso del supervisor del contrato quien certifica que se cumple con las obligaciones del contrato para porder realizar el pago.</v>
          </cell>
        </row>
      </sheetData>
      <sheetData sheetId="5" refreshError="1">
        <row r="11">
          <cell r="F11" t="str">
            <v>IMPACTO</v>
          </cell>
          <cell r="J11">
            <v>85</v>
          </cell>
        </row>
        <row r="12">
          <cell r="F12" t="str">
            <v>PROBABILIDAD</v>
          </cell>
          <cell r="J12">
            <v>56.666666666666664</v>
          </cell>
        </row>
      </sheetData>
      <sheetData sheetId="6" refreshError="1"/>
      <sheetData sheetId="7" refreshError="1"/>
      <sheetData sheetId="8" refreshError="1"/>
      <sheetData sheetId="9" refreshError="1">
        <row r="13">
          <cell r="C13">
            <v>1</v>
          </cell>
          <cell r="D13">
            <v>4</v>
          </cell>
        </row>
        <row r="14">
          <cell r="C14">
            <v>3</v>
          </cell>
          <cell r="D14">
            <v>2</v>
          </cell>
        </row>
      </sheetData>
      <sheetData sheetId="1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row r="1">
          <cell r="A1" t="str">
            <v>EMPRESA DE RENOVACIÓN Y DESARROLLO URBANO DE BOGOTA</v>
          </cell>
        </row>
        <row r="12">
          <cell r="A12" t="str">
            <v>GESTIÓN DE TALENTO HUMANO</v>
          </cell>
          <cell r="J12" t="str">
            <v xml:space="preserve">
La combinación de factores como falta de sistematización, errores de digitación y errores de cálculo pueden ocasionar errores en los valores a pagar en la nómina que no correspondan a lo establecido.</v>
          </cell>
        </row>
        <row r="13">
          <cell r="J13" t="str">
            <v>Por cambio de directrices y priorización de otras activiadades se puede ocacionar una baja participación o cancelación de las actividades de bienestar lo cual puede afectar el clima laboral.</v>
          </cell>
        </row>
        <row r="14">
          <cell r="J14" t="str">
            <v>Por factores como falta de conocimiento por parte de evaluados y evaluadores sobre la normatividad y procedimiento que los regulan  y falta de apropiación de su importancia, se puede generar un incumplimiento en los plazos establecidos para la suscripción y seguimiento de los acuerdos de gestión.</v>
          </cell>
        </row>
      </sheetData>
      <sheetData sheetId="1" refreshError="1">
        <row r="12">
          <cell r="A12" t="str">
            <v>R1</v>
          </cell>
        </row>
        <row r="13">
          <cell r="A13" t="str">
            <v>R2</v>
          </cell>
        </row>
        <row r="14">
          <cell r="A14" t="str">
            <v>R3</v>
          </cell>
        </row>
      </sheetData>
      <sheetData sheetId="2" refreshError="1">
        <row r="8">
          <cell r="C8" t="str">
            <v xml:space="preserve">Definir y gestionar el plan estratégico de Talento Humano como parte de las herramientas que contribuyen al logro de los objetivos institucionales y ejercer actividades de prevención en materia disciplinaria e iniciar las actuaciones administrativas a los servidores y ex servidores públicos de la Empresa, cuando incurran en conductas que puedan constituir faltas disciplinarias. </v>
          </cell>
        </row>
        <row r="11">
          <cell r="C11">
            <v>4</v>
          </cell>
          <cell r="D11">
            <v>1</v>
          </cell>
          <cell r="H11" t="str">
            <v>ZONA RIESGO MODERADA</v>
          </cell>
          <cell r="I11" t="str">
            <v>EVITAR EL RIESGO</v>
          </cell>
          <cell r="J11" t="str">
            <v>Cada vez que se elabora la nómina,  antes de entregarla  a contabilidad, el profesional de talento humano revisa los valores a pagar para verificar que se esten pagando conforme a los criterios establecidos.</v>
          </cell>
        </row>
        <row r="12">
          <cell r="C12">
            <v>4</v>
          </cell>
          <cell r="D12">
            <v>1</v>
          </cell>
          <cell r="H12" t="str">
            <v>ZONA RIESGO MODERADA</v>
          </cell>
          <cell r="I12" t="str">
            <v>EVITAR EL RIESGO</v>
          </cell>
          <cell r="J12" t="str">
            <v xml:space="preserve">Realizar una escuesta de necesidades de bienestar con el fin de conocer los temas de mayor interés e incluirlos en el Plan Institucional de capacitación de la siguiente vigencia.
Seguimiento trimestral al cumplimiento de las actividades establecidas en el Plan Estratégico del Talento Humano del Plan de Seguridad y Salud en el Trabajo. </v>
          </cell>
        </row>
        <row r="13">
          <cell r="C13">
            <v>3</v>
          </cell>
          <cell r="D13">
            <v>1</v>
          </cell>
          <cell r="H13" t="str">
            <v>ZONA RIESGO BAJA</v>
          </cell>
          <cell r="I13" t="str">
            <v>EVITAR EL RIESGO</v>
          </cell>
          <cell r="J13" t="str">
            <v>Capacitar a los evaluadores y evaluados, enviar correos recordando los plazos establecidos, informar cuando se han vencido los plazos y talento humano no ha recibido los acuerdos suscritos.</v>
          </cell>
        </row>
      </sheetData>
      <sheetData sheetId="3" refreshError="1"/>
      <sheetData sheetId="4" refreshError="1">
        <row r="12">
          <cell r="C12" t="str">
            <v xml:space="preserve">Cada vez que se elabora la nómina,  antes de entregarla  a contabilidad, el profesional de talento humano revisa los valores a pagar para verificar que se esten pagando conforme a los criterios establecidos 
</v>
          </cell>
        </row>
        <row r="15">
          <cell r="C15" t="str">
            <v>El profesional de bienestar realiza inscripciones previas a la realización de las actividades de bienestar cuando están dirigidas a grupos específicos.</v>
          </cell>
        </row>
      </sheetData>
      <sheetData sheetId="5" refreshError="1">
        <row r="11">
          <cell r="F11" t="str">
            <v>IMPACTO</v>
          </cell>
          <cell r="J11">
            <v>70</v>
          </cell>
        </row>
        <row r="12">
          <cell r="F12" t="str">
            <v>PROBABILIDAD</v>
          </cell>
          <cell r="J12">
            <v>51.666666666666664</v>
          </cell>
        </row>
        <row r="13">
          <cell r="F13" t="str">
            <v>IMPACTO</v>
          </cell>
          <cell r="J13">
            <v>75</v>
          </cell>
        </row>
      </sheetData>
      <sheetData sheetId="6" refreshError="1"/>
      <sheetData sheetId="7" refreshError="1"/>
      <sheetData sheetId="8" refreshError="1"/>
      <sheetData sheetId="9" refreshError="1">
        <row r="13">
          <cell r="C13">
            <v>4</v>
          </cell>
          <cell r="D13">
            <v>1</v>
          </cell>
        </row>
        <row r="14">
          <cell r="C14">
            <v>4</v>
          </cell>
          <cell r="D14">
            <v>1</v>
          </cell>
        </row>
        <row r="15">
          <cell r="C15">
            <v>3</v>
          </cell>
          <cell r="D15">
            <v>1</v>
          </cell>
        </row>
      </sheetData>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row r="1">
          <cell r="A1" t="str">
            <v>EMPRESA DE RENOVACIÓN Y DESARROLLO URBANO DE BOGOTÁ</v>
          </cell>
        </row>
        <row r="12">
          <cell r="A12" t="str">
            <v>GESTIÓN AMBIENTAL</v>
          </cell>
          <cell r="J12" t="str">
            <v>Posibilidad de no gestionar los aspectos ambientales generados dentro o fuera de la Empresa.</v>
          </cell>
        </row>
      </sheetData>
      <sheetData sheetId="1" refreshError="1">
        <row r="12">
          <cell r="A12" t="str">
            <v>R1</v>
          </cell>
        </row>
      </sheetData>
      <sheetData sheetId="2" refreshError="1">
        <row r="8">
          <cell r="C8" t="str">
            <v xml:space="preserve">Promover y mantener acciones para gestionar los aspectos ambientales identificados en las actividades desarrolladas por la Empresa de Renovación y Desarrollo Urbano de Bogotá, en el marco del Plan de Gestión Ambiental del Distrito Capital. </v>
          </cell>
        </row>
        <row r="11">
          <cell r="C11">
            <v>1</v>
          </cell>
          <cell r="D11">
            <v>3</v>
          </cell>
          <cell r="H11" t="str">
            <v>ZONA RIESGO MODERADA</v>
          </cell>
          <cell r="I11" t="str">
            <v>REDUCIR EL RIESGO</v>
          </cell>
          <cell r="J11" t="str">
            <v xml:space="preserve"> Generar un proceso de alertas con base en el avance del plan de acción con el fin de identificar las actividades que no tienen un nivel de avance óptimo y puedan afectar el cumplimiento de los objetivos ambientales de la entidad.</v>
          </cell>
        </row>
      </sheetData>
      <sheetData sheetId="3" refreshError="1"/>
      <sheetData sheetId="4" refreshError="1">
        <row r="12">
          <cell r="C12" t="str">
            <v xml:space="preserve">
Cada cuatrienio, la Empresa concerta con la Secretaría Distrital de Ambiente el Plan Institucional de Gestión Ambiental el cual incorpora un Plan de Acción con las actividades definidas para cada uno de los programas del PIGA. De manera anual el profesional asignado de Gestión Ambiental realiza la formulación del plan de acción para la aprobación por parte de la SDA y de forma semestral se verifica el cumplimiento a las actividades planteadas y en caso de detectar desviaciones, lo reporta al Gestor Ambiental, quien pone a consideración dicha situación del Comité Institucional de Gestión y Desempeño. Los registros de esta actividad quedan en el correo electrónico institucional y en caso de elevarse al Comité, en el acta correspondiente. </v>
          </cell>
        </row>
        <row r="13">
          <cell r="C13">
            <v>0</v>
          </cell>
        </row>
        <row r="14">
          <cell r="C14">
            <v>0</v>
          </cell>
        </row>
      </sheetData>
      <sheetData sheetId="5" refreshError="1">
        <row r="11">
          <cell r="F11" t="str">
            <v>PROBABILIDAD</v>
          </cell>
          <cell r="J11">
            <v>85</v>
          </cell>
        </row>
      </sheetData>
      <sheetData sheetId="6" refreshError="1"/>
      <sheetData sheetId="7" refreshError="1"/>
      <sheetData sheetId="8" refreshError="1"/>
      <sheetData sheetId="9" refreshError="1">
        <row r="13">
          <cell r="C13">
            <v>1</v>
          </cell>
          <cell r="D13">
            <v>3</v>
          </cell>
        </row>
      </sheetData>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row r="1">
          <cell r="A1" t="str">
            <v>EMPRESA DE RENOVACIÓN Y DESARROLLO URBANO DE BOGOTÁ</v>
          </cell>
        </row>
        <row r="12">
          <cell r="A12" t="str">
            <v>GESTIÓN DE SERVICIOS LOGÍSTICOS</v>
          </cell>
          <cell r="J12" t="str">
            <v>Sustracción o pérdida de bienes de la entidad.</v>
          </cell>
        </row>
        <row r="13">
          <cell r="J13" t="str">
            <v>Posibilidad de no contar con los bienes, suministros y servicios para atender las necesidades de los procesos.</v>
          </cell>
        </row>
      </sheetData>
      <sheetData sheetId="1" refreshError="1">
        <row r="12">
          <cell r="A12" t="str">
            <v>R1</v>
          </cell>
        </row>
        <row r="13">
          <cell r="A13" t="str">
            <v>R2</v>
          </cell>
        </row>
      </sheetData>
      <sheetData sheetId="2" refreshError="1">
        <row r="8">
          <cell r="C8" t="str">
            <v>Atender las necesidades de todos los procesos en materia de bienes, suministros, servicios y gestión ambiental para garantizar el óptimo funcionamiento y estado de los bienes muebles e inmuebles a cargo de La Empresa de Renovación y Desarrollo Urbano de Bogotá.</v>
          </cell>
        </row>
        <row r="11">
          <cell r="C11">
            <v>2</v>
          </cell>
          <cell r="D11">
            <v>2</v>
          </cell>
          <cell r="H11" t="str">
            <v>ZONA RIESGO BAJA</v>
          </cell>
          <cell r="I11" t="str">
            <v>ASUMIR EL RIESGO</v>
          </cell>
          <cell r="J11" t="str">
            <v xml:space="preserve">Realizar un muestreo dos veces al año de los bienes a cargo de la Empresa con el fin de verificar que se encuentren registrados en el Sistema Administrativo y Financiero de la Empresa. </v>
          </cell>
        </row>
        <row r="12">
          <cell r="C12">
            <v>2</v>
          </cell>
          <cell r="D12">
            <v>3</v>
          </cell>
          <cell r="H12" t="str">
            <v>ZONA RIESGO MODERADA</v>
          </cell>
          <cell r="I12" t="str">
            <v>REDUCIR EL RIESGO</v>
          </cell>
          <cell r="J12" t="str">
            <v>Realizar una revisión trimestral del los objetivos y obligaciones contractuales de los procesos que se encuentren en el Plan de Adquisiciones de la Empresa, con el fin de garantizar su adecuada ejecución.</v>
          </cell>
        </row>
      </sheetData>
      <sheetData sheetId="3" refreshError="1"/>
      <sheetData sheetId="4" refreshError="1">
        <row r="12">
          <cell r="C12" t="str">
            <v xml:space="preserve">El profesional responsable del proceso de Gestión de Servicios Logísticos realiza una actualización del inventario de bienes muebles e inmuebles de la Empresa con una periodicidad anual, a través del levantamiento de información de los bienes que se encuentran asignados a los colaboradores de la Empresa, y todos los demás que hayan sido adquiridos por la Empresa, los cuales son registrados en el módulo de activos fijos del Sistema Administrativo y Financiero, que permite expedir reportes de los inventarios actualizados. En caso de presentarse novedades se informa mediante comunicación oficial al jefe inmediato para que se tomen las acciones correspondientes, y en casos excepcionales a las instancias de control correspondientes y aseguradoras. </v>
          </cell>
        </row>
        <row r="13">
          <cell r="C13" t="str">
            <v>Cada vez que se requiere sacar un elemento de la Empresa se realiza una solicitud de autorización al correo electrónico del responsable del proceso Gestión de Servicios Logísticos y así tener el control de los bienes que salen de la Empresa, sin esa autorización igualmente emitida por correo electrónico no es posible sacar bienes de la Empresa, bajo la responsabilidad del solicitante y de la Subgerencia de Gestión Corporativa. De igual manera, cada vez que se requiere el acceso de un tercero a la Empresa, se realiza un proceso de registro y de confirmación con el colaborador que será responsable de dicho ingreso, en la recepción del edificio. Sin dicha autorización no es posible el ingreso del tercero a las instalaciones de la Empresa.</v>
          </cell>
        </row>
        <row r="14">
          <cell r="C14">
            <v>0</v>
          </cell>
        </row>
        <row r="15">
          <cell r="C15" t="str">
            <v>Las necesidades para contratar los bienes, suministros o servicios se identifican de manera participativa con la alta dirección y todos los responsables de los procesos, y es aprobada en Comité Institucional de Gestión y Desempeño al inicio de cada vigencia. Cada dos meses el profesional responsable del proceso de Gestión de Servicios Logísticos realiza un seguimiento al Plan Anual de Adquisidores con el fin de verificar que se hayan realizado los procesos de contratación programados en dicho plan, esta verificación queda registrada en un archivo en Excel que contiene las observaciones respectivas en cada necesidad planteada en materia de servicios logísticos, si alguna necesidad no ha sido atendida se procede a informar al jefe inmediato para analizar la situación y tomar las acciones respectivas.</v>
          </cell>
        </row>
      </sheetData>
      <sheetData sheetId="5" refreshError="1">
        <row r="11">
          <cell r="F11" t="str">
            <v>PROBABILIDAD</v>
          </cell>
          <cell r="J11">
            <v>77.5</v>
          </cell>
        </row>
        <row r="12">
          <cell r="F12" t="str">
            <v>PROBABILIDAD</v>
          </cell>
          <cell r="J12">
            <v>56.666666666666664</v>
          </cell>
        </row>
      </sheetData>
      <sheetData sheetId="6" refreshError="1"/>
      <sheetData sheetId="7" refreshError="1"/>
      <sheetData sheetId="8" refreshError="1"/>
      <sheetData sheetId="9" refreshError="1">
        <row r="13">
          <cell r="C13">
            <v>2</v>
          </cell>
          <cell r="D13">
            <v>2</v>
          </cell>
        </row>
        <row r="14">
          <cell r="C14">
            <v>2</v>
          </cell>
          <cell r="D14">
            <v>3</v>
          </cell>
        </row>
      </sheetData>
      <sheetData sheetId="1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row r="1">
          <cell r="A1" t="str">
            <v>EMPRESA DE RENOVACIÓN Y DESARROLLO URBANO DE BOGOTÁ</v>
          </cell>
        </row>
        <row r="12">
          <cell r="A12" t="str">
            <v>GESTIÓN DOCUMENTAL</v>
          </cell>
          <cell r="J12" t="str">
            <v>Posibilidad de utilización indebida de información.</v>
          </cell>
        </row>
        <row r="13">
          <cell r="J13" t="str">
            <v>Deterioro de los documentos de la Empresa.</v>
          </cell>
        </row>
        <row r="14">
          <cell r="J14" t="str">
            <v>Pérdida de información documental.</v>
          </cell>
        </row>
      </sheetData>
      <sheetData sheetId="1" refreshError="1">
        <row r="12">
          <cell r="A12" t="str">
            <v>R1</v>
          </cell>
        </row>
        <row r="13">
          <cell r="A13" t="str">
            <v>R2</v>
          </cell>
        </row>
        <row r="14">
          <cell r="A14" t="str">
            <v>R3</v>
          </cell>
        </row>
      </sheetData>
      <sheetData sheetId="2" refreshError="1">
        <row r="8">
          <cell r="C8" t="str">
            <v>Lograr una óptima administración y conservación de los archivos que conforman el acervo documental de la empresa, asegurando la disponibilidad y acceso de la información para todos los grupos de interés.</v>
          </cell>
        </row>
        <row r="11">
          <cell r="C11">
            <v>1</v>
          </cell>
          <cell r="D11">
            <v>4</v>
          </cell>
          <cell r="H11" t="str">
            <v>ZONA RIESGO ALTA</v>
          </cell>
          <cell r="I11" t="str">
            <v>EVITAR EL RIESGO</v>
          </cell>
          <cell r="J11" t="str">
            <v>Verificar que la Base de Datos Préstamos Documentales contenga el registro y descargue de la devolución de los documentos en préstamo.</v>
          </cell>
        </row>
        <row r="12">
          <cell r="C12">
            <v>3</v>
          </cell>
          <cell r="D12">
            <v>2</v>
          </cell>
          <cell r="H12" t="str">
            <v>ZONA RIESGO MODERADA</v>
          </cell>
          <cell r="I12" t="str">
            <v>REDUCIR EL RIESGO</v>
          </cell>
          <cell r="J12" t="str">
            <v>Instalar los equipos que permiten la medición de la humedad, la temperatura y la luz del Archivo Central y del Centro de Administración Documental - CAD de la oficina principal, para llevar el registro y monitoreo de las condiciones medioambientales de la documentación, con el fin de tomar las medidas correctivas necesarias, según los resultados encontrados.</v>
          </cell>
        </row>
        <row r="13">
          <cell r="C13">
            <v>3</v>
          </cell>
          <cell r="D13">
            <v>2</v>
          </cell>
          <cell r="H13" t="str">
            <v>ZONA RIESGO MODERADA</v>
          </cell>
          <cell r="I13" t="str">
            <v>REDUCIR EL RIESGO</v>
          </cell>
          <cell r="J13" t="str">
            <v>Verificar que la Base de Datos Préstamos Documentales contenga el registro y descargue de la devolución de los documentos en préstamo.</v>
          </cell>
        </row>
      </sheetData>
      <sheetData sheetId="3" refreshError="1"/>
      <sheetData sheetId="4" refreshError="1">
        <row r="12">
          <cell r="C12" t="str">
            <v>El proceso de Gestión Documental cuenta con los lineamientos para buenas prácticas de manipulación, almacenamiento y mantenimiento de los documentos, sobre las cuales se realizan capacitaciones de manera periódica a todos los colaboradores de la Empresa. De igual manera, se cuenta con las Tablas de control de acceso para documentos que permiten identificar el grado de confidencialidad y tipo de acceso a los mismos. Cada vez que se realiza un préstamo de un expediente los profesionales de Gestión Documental llevan el registro de préstamo de documentos correspondiente para controlar la cantidad de documentos que se tienen en el Archivo de Gestión. De manera semanal los profesionales de Gestión Documental realizan una verificación de los documentos que están en calidad de préstamo y en caso de detectar que existan expedientes que estén próximos a vencerse, se solicita la devolución del mismo o si es preciso se solicite la ampliación del plazo, lo cual queda registrado mediante correo electrónico. Cuando en una devolución se detectan alteraciones a los documentos, no se procede a la recepción, y se registra la novedad en la casilla de novedades y el Subgerente de Gestión Corporativa informa al jefe inmediato del solicitante para que realicen las acciones correspondientes mediante correo electrónico. Estos registros permiten identificar quiénes estaban a cargo de los documentos en caso de presentarse una utilización indebida de información, para así poder iniciar las investigaciones por parte de las instancias de control correspondientes.</v>
          </cell>
        </row>
        <row r="13">
          <cell r="C13">
            <v>0</v>
          </cell>
        </row>
        <row r="14">
          <cell r="C14">
            <v>0</v>
          </cell>
        </row>
        <row r="15">
          <cell r="C15" t="str">
            <v>Diariamente se diligencia el Formato Único de Inventario Documental por parte de los técnicos del proceso de Gestión Documental, en donde se identifican las unidades de almacenamiento y el soporte documental a partir del cual el profesional en conservación realiza el análisis de los documentos, si se identifican documentos con deterioro se prestan primeros auxilios al documento (por ejemplo aplicación de la cinta filmoplas si este se encuentra rasgado). Posteriormente, se elabora un informe de seguimiento del estado de las unidades de almacenamiento el cual se presenta a la Subgerencia Corporativa para tomar las medidas respectivas.</v>
          </cell>
        </row>
        <row r="16">
          <cell r="C16" t="str">
            <v xml:space="preserve">Mensualmente el personal de aseo y cafetería diligencia un formato de control de aseo, en el cual se registran las labores realizadas en las áreas de archivo, puestos de trabajo y lugares de almacenamiento, con el fin de reducir el riesgo de contaminación y acumulación de polvo en los documentos. Cuando se detectan malas prácticas de aseo el profesional de Gestión Documental informa al jefe inmediato para tomas las medidas respectivas. </v>
          </cell>
        </row>
        <row r="17">
          <cell r="C17">
            <v>0</v>
          </cell>
        </row>
        <row r="18">
          <cell r="C18" t="str">
            <v>El proceso de Gestión Documental cuenta con los lineamientos para buenas prácticas de manipulación, almacenamiento y mantenimiento de los documentos, sobre las cuales se realizan capacitaciones de manera periódica a todos los colaboradores de la Empresa. De igual manera, se cuenta con las Tablas de control de acceso para documentos que permiten identificar el grado de confidencialidad y tipo de acceso a los mismos. Cada vez que se realiza un préstamo de un expediente los profesionales de Gestión Documental llevan el registro de préstamo de documentos correspondiente para controlar la cantidad de documentos que se tienen en el Archivo de Gestión. De manera semanal los profesionales de Gestión Documental realizan una verificación de los documentos que están en calidad de préstamo y en caso de detectar que existan expedientes que estén próximos a vencerse, se solicita la devolución del mismo o si es preciso se solicite la ampliación del plazo, lo cual queda registrado mediante correo electrónico. Cuando en una devolución se detectan alteraciones a los documentos, no se procede a la recepción, y se registra la novedad en la casilla de novedades y el Subgerente de Gestión Corporativa informa al jefe inmediato del solicitante para que realicen las acciones correspondientes mediante correo electrónico. Estos registros permiten identificar quiénes estaban a cargo de los documentos en caso de presentarse una utilización indebida de información, para así poder iniciar las investigaciones por parte de las instancias de control correspondientes.</v>
          </cell>
        </row>
        <row r="19">
          <cell r="C19" t="str">
            <v>Cada vez que las dependencias proceden a radicar documentos en correspondencia deben diligenciar una planilla denominada Planilla de Control de Correspondencia Enviada, la cual es firmada por el profesional o técnico responsable tanto del que entrega el documento como el que recibe el documento, para su posterior radicación. Este control permite llevar trazabilidad de los documentos que re radican, si se pierde un documento se procede a verificar en la planilla quien fue la última persona responsable para tomar las acciones pertinentes y en caso de ser necesario informar a las instancias de control correspondientes.</v>
          </cell>
        </row>
        <row r="20">
          <cell r="C20">
            <v>0</v>
          </cell>
        </row>
      </sheetData>
      <sheetData sheetId="5" refreshError="1">
        <row r="11">
          <cell r="F11" t="str">
            <v>PROBABILIDAD</v>
          </cell>
          <cell r="J11">
            <v>85</v>
          </cell>
        </row>
        <row r="12">
          <cell r="F12" t="str">
            <v>PROBABILIDAD</v>
          </cell>
          <cell r="J12">
            <v>28.333333333333332</v>
          </cell>
        </row>
        <row r="13">
          <cell r="F13" t="str">
            <v>IMPACTO</v>
          </cell>
          <cell r="J13">
            <v>56.666666666666664</v>
          </cell>
        </row>
      </sheetData>
      <sheetData sheetId="6" refreshError="1"/>
      <sheetData sheetId="7" refreshError="1"/>
      <sheetData sheetId="8" refreshError="1"/>
      <sheetData sheetId="9" refreshError="1">
        <row r="13">
          <cell r="C13">
            <v>1</v>
          </cell>
          <cell r="D13">
            <v>4</v>
          </cell>
        </row>
        <row r="14">
          <cell r="C14">
            <v>3</v>
          </cell>
          <cell r="D14">
            <v>2</v>
          </cell>
        </row>
        <row r="15">
          <cell r="C15">
            <v>3</v>
          </cell>
          <cell r="D15">
            <v>2</v>
          </cell>
        </row>
      </sheetData>
      <sheetData sheetId="1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row r="1">
          <cell r="A1" t="str">
            <v>EMPRESA DE RENOVACIÓN Y DESARROLLO URBANO DE BOGOTA</v>
          </cell>
        </row>
        <row r="12">
          <cell r="A12" t="str">
            <v>GESTIÓN DE TIC</v>
          </cell>
          <cell r="J12" t="str">
            <v xml:space="preserve">Pérdida de la información institucional </v>
          </cell>
        </row>
        <row r="13">
          <cell r="J13" t="str">
            <v>Alteración de la  integridad de los datos o uso indebido de la información para beneficio propio o de un tercero</v>
          </cell>
        </row>
        <row r="14">
          <cell r="J14" t="str">
            <v>Interrupción en la operatividad de la infraestructura tecnológica de la Empresa</v>
          </cell>
        </row>
      </sheetData>
      <sheetData sheetId="1" refreshError="1">
        <row r="12">
          <cell r="A12" t="str">
            <v>R1</v>
          </cell>
        </row>
        <row r="13">
          <cell r="A13" t="str">
            <v>R2</v>
          </cell>
        </row>
        <row r="14">
          <cell r="A14" t="str">
            <v>R3</v>
          </cell>
        </row>
      </sheetData>
      <sheetData sheetId="2" refreshError="1">
        <row r="8">
          <cell r="C8" t="str">
            <v>Generar e implementar soluciones tecnológicas que provean en forma oportuna, eficiente y transparente la información necesaria para el cumplimiento de los fines estratégicos de la Empresa en términos de Tecnologías de la información y comunicaciones, acorde con la normatividad vigente.</v>
          </cell>
        </row>
        <row r="11">
          <cell r="C11">
            <v>4</v>
          </cell>
          <cell r="D11">
            <v>3</v>
          </cell>
          <cell r="H11" t="str">
            <v>ZONA RIESGO ALTA</v>
          </cell>
          <cell r="I11" t="str">
            <v>REDUCIR EL RIESGO</v>
          </cell>
          <cell r="J11" t="str">
            <v>Mantener actualizados los activos de información de la Empresa, con el fin de controlar el numero de bases de datos de información relevante con que cuenta la Empresa.</v>
          </cell>
        </row>
        <row r="12">
          <cell r="C12">
            <v>1</v>
          </cell>
          <cell r="D12">
            <v>4</v>
          </cell>
          <cell r="H12" t="str">
            <v>ZONA RIESGO ALTA</v>
          </cell>
          <cell r="I12" t="str">
            <v>EVITAR EL RIESGO</v>
          </cell>
          <cell r="J12" t="str">
            <v>Partiicpar en al menos una capacitación en temas relacionados con seguridad y privacidad de la información orientada por la Alcaldía Mayor o Mintic</v>
          </cell>
        </row>
        <row r="13">
          <cell r="C13">
            <v>1</v>
          </cell>
          <cell r="D13">
            <v>3</v>
          </cell>
          <cell r="H13" t="str">
            <v>ZONA RIESGO MODERADA</v>
          </cell>
          <cell r="I13" t="str">
            <v>REDUCIR EL RIESGO</v>
          </cell>
          <cell r="J13" t="str">
            <v>Realizar seguimiento a la contratación de los servicios de mantenilmiento preventivo y correctivo del hardeware de la Empesa a través del Plan de Adquisiciones.</v>
          </cell>
        </row>
      </sheetData>
      <sheetData sheetId="3" refreshError="1"/>
      <sheetData sheetId="4" refreshError="1">
        <row r="12">
          <cell r="C12" t="str">
            <v>Se realiza una copia automática del sistema JSP7 Gobierno, Erudita, GLPI , Intranet de respaldo de la información contenida en los servidores de la Empresa con una periodicidad de cada 12 horas, de manera automática, como evidencia la copia de respaldo queda almacenada en repositorios, y es verificada una vez al mes por un por parte del profesional responsable del proceso de Gestión de Tics, con el propósito de contar con información actualizada en caso de que se presente una falla.</v>
          </cell>
        </row>
        <row r="13">
          <cell r="C13">
            <v>0</v>
          </cell>
        </row>
        <row r="14">
          <cell r="C14" t="str">
            <v xml:space="preserve">Se realiza un monitoreo diario de la infraestructura de TI de la entidad, utilizando herramientas de monitoreo y tableros de control, esta actividad es realizada por un proefsional del proceso del Gestión de Tics, quien ingresa a la plataforma o revisa que no hayan enviado alertas de correo electrónico sobre fallos en los sistemas, una vez revisado se generan reprotes mensuales de las revisiones los cuales son trasladados a los expedientes contractuales. El proveedor también realiza revisión de alertas e informa inmediatamente al profeisonal de sistemas si se encuentran alguna anomalidad. </v>
          </cell>
        </row>
        <row r="15">
          <cell r="C15" t="str">
            <v xml:space="preserve">Cada vez que ingrese tanto un contratista como un funcinario a la Empresa debe solicitar a la subgerencia de Gestión Corporativa, proceso Gestión de Tics, acceso a los sistemas y aplicativos según el perfil para el cual se haya vinculado a la entidad, se diligencia el formato FT-"71 Sol usua VPN V1", el cual es autorizado por el supervisor o jefe inmediato, y entregado al proceso de tics con el fin proceder a generar el usuario y la contraseña de acceso.  Estos formatos quedan debidamente diligenciados y firmados en original y custodiados por el proceso de Gestión de Tics y trasladados al archivo de Gestión de acuerdo con los tiempos programados por SGC. Este control tiene el propósito de generar responsabilidades a los usuarios sobre el acceso a la información dejando trazabilidad. Como responsables gestión proceso tics y subgerencia corporativa </v>
          </cell>
        </row>
        <row r="16">
          <cell r="C16">
            <v>0</v>
          </cell>
        </row>
        <row r="18">
          <cell r="C18" t="str">
            <v xml:space="preserve">El propósito del control es evitar que queden equipos pendienes de mantenimiento preventivo, esta actividad se realiza a través de un profesional del área de sistemas que imprime el acta desde el sistema JSp7 módulo de activos fijos y la hace fimar del usuario y del técnico que realiza el mantenimiento, la evidencia se encuentra archivada en el expediente de los contratos de mantenimiento preventivo, dos veces al año, el responsable además del profesional de sistmas es la Subgerencia de Gestión Corporativa </v>
          </cell>
        </row>
      </sheetData>
      <sheetData sheetId="5" refreshError="1">
        <row r="11">
          <cell r="F11" t="str">
            <v>PROBABILIDAD</v>
          </cell>
          <cell r="J11">
            <v>56.666666666666664</v>
          </cell>
        </row>
        <row r="12">
          <cell r="F12" t="str">
            <v>IMPACTO</v>
          </cell>
          <cell r="J12">
            <v>56.666666666666664</v>
          </cell>
        </row>
        <row r="13">
          <cell r="F13" t="str">
            <v>IMPACTO</v>
          </cell>
          <cell r="J13">
            <v>85</v>
          </cell>
        </row>
      </sheetData>
      <sheetData sheetId="6" refreshError="1"/>
      <sheetData sheetId="7" refreshError="1"/>
      <sheetData sheetId="8" refreshError="1"/>
      <sheetData sheetId="9" refreshError="1">
        <row r="13">
          <cell r="C13">
            <v>4</v>
          </cell>
          <cell r="D13">
            <v>3</v>
          </cell>
        </row>
        <row r="14">
          <cell r="C14">
            <v>1</v>
          </cell>
          <cell r="D14">
            <v>4</v>
          </cell>
        </row>
        <row r="15">
          <cell r="C15">
            <v>1</v>
          </cell>
          <cell r="D15">
            <v>3</v>
          </cell>
        </row>
      </sheetData>
      <sheetData sheetId="1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row r="1">
          <cell r="A1" t="str">
            <v>EMPRESA DE RENOVACIÓN Y DESARROLLO URBANO DE BOGOTÁ</v>
          </cell>
        </row>
        <row r="12">
          <cell r="A12" t="str">
            <v>ATENCIÓN AL CIUDADANO</v>
          </cell>
          <cell r="J12" t="str">
            <v>Posibilidad de aceptar o solicitar dádivas a cambio de información privilegiada.</v>
          </cell>
        </row>
        <row r="13">
          <cell r="J13" t="str">
            <v>Posibilidad de incumplimiento o inefectividad en la atención al ciudadano por parte de la empresa</v>
          </cell>
        </row>
      </sheetData>
      <sheetData sheetId="1" refreshError="1">
        <row r="12">
          <cell r="A12" t="str">
            <v>R1</v>
          </cell>
        </row>
        <row r="13">
          <cell r="A13" t="str">
            <v>R2</v>
          </cell>
        </row>
      </sheetData>
      <sheetData sheetId="2" refreshError="1">
        <row r="8">
          <cell r="C8" t="str">
            <v>Brindar orientación e información a la ciudadanía sobre el objeto, misión, visión, funciones y responsabilidades de la empresa y administrar el Sistema Distrital de Quejas y Soluciones - SDQS, para satisfacer sus necesidades y proteger sus derechos frente a los servicios que la empresa presta.</v>
          </cell>
        </row>
        <row r="11">
          <cell r="C11">
            <v>2</v>
          </cell>
          <cell r="D11">
            <v>5</v>
          </cell>
          <cell r="H11" t="str">
            <v>ZONA RIESGO EXTREMA</v>
          </cell>
          <cell r="I11" t="str">
            <v>EVITAR EL RIESGO</v>
          </cell>
          <cell r="J11" t="str">
            <v>Registrar el control en un documento que permita su estandarización u oficialización.</v>
          </cell>
        </row>
        <row r="12">
          <cell r="C12">
            <v>3</v>
          </cell>
          <cell r="D12">
            <v>5</v>
          </cell>
          <cell r="H12" t="str">
            <v>ZONA RIESGO EXTREMA</v>
          </cell>
          <cell r="I12" t="str">
            <v>EVITAR EL RIESGO</v>
          </cell>
          <cell r="J12" t="str">
            <v>Elaborar el informe trimestral de percepción de la atención recibida para la presentación al Comité Institucional de Gestión y Desempeño cuando los resultados ameritan toma de decisiones.</v>
          </cell>
        </row>
      </sheetData>
      <sheetData sheetId="3" refreshError="1"/>
      <sheetData sheetId="4" refreshError="1">
        <row r="12">
          <cell r="C12" t="str">
            <v xml:space="preserve">De manera permanente se dispone de canales a través de buzón de sugerencias, virtual, escrito, presencial y telefónico con el fin de facilitar la comunicación entre la ciudadanía y la Entidad para la recepción de quejas y denuncias. En el caso de recibir una denuncia o queja por presuntos actos de corrupción el profesional asignado recibe gestiona e informa oficialmente a los organismos internos de control para adelantar las acciones correspondientes de acuerdo con su competencia. </v>
          </cell>
        </row>
        <row r="13">
          <cell r="C13">
            <v>0</v>
          </cell>
        </row>
        <row r="14">
          <cell r="C14">
            <v>0</v>
          </cell>
        </row>
        <row r="16">
          <cell r="C16" t="str">
            <v xml:space="preserve">Cada vez que se recepciona un requerimiento en el punto de atención o a través de los canales de información dispuestos, el personal asignado registra la solicitud en el aplicativo SDQS la cual se traslada a la dependencia competente para dar inicio al trámite correspondiente. Trimestralmente se encuesta telefónicamente al 5% de los peticionarios registrados durante cada mes registrando los resultados en la encuesta de satisfacción y se genera un informe consolidado con los resultados el cual se presenta al Comité Institucional de Gestión y Desempeño cuando los resultados ameritan toma de decisiones. </v>
          </cell>
        </row>
      </sheetData>
      <sheetData sheetId="5" refreshError="1">
        <row r="11">
          <cell r="F11" t="str">
            <v>PROBABILIDAD</v>
          </cell>
          <cell r="J11">
            <v>85</v>
          </cell>
        </row>
        <row r="12">
          <cell r="F12" t="str">
            <v>PROBABILIDAD</v>
          </cell>
          <cell r="J12">
            <v>0</v>
          </cell>
        </row>
      </sheetData>
      <sheetData sheetId="6" refreshError="1"/>
      <sheetData sheetId="7" refreshError="1"/>
      <sheetData sheetId="8" refreshError="1"/>
      <sheetData sheetId="9" refreshError="1">
        <row r="13">
          <cell r="C13">
            <v>2</v>
          </cell>
          <cell r="D13">
            <v>5</v>
          </cell>
        </row>
        <row r="14">
          <cell r="C14">
            <v>3</v>
          </cell>
          <cell r="D14">
            <v>5</v>
          </cell>
        </row>
      </sheetData>
      <sheetData sheetId="1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row r="1">
          <cell r="A1" t="str">
            <v>EMPRESA DE RENOVACIÓN Y DESARROLLO URBANO DE BOGOTÁ</v>
          </cell>
        </row>
        <row r="12">
          <cell r="A12" t="str">
            <v>EVALUACIÓN Y SEGUIMIENTO</v>
          </cell>
          <cell r="J12" t="str">
            <v>Posibilidad de manipulación indebida de los informes de auditoria.</v>
          </cell>
        </row>
        <row r="13">
          <cell r="J13" t="str">
            <v>Posibilidad de entrega inoportuna de informes, respuestas, alertas y recomendaciones para el mejoramiento de la gestión institucional y del Sistema de Control Interno.</v>
          </cell>
        </row>
        <row r="14">
          <cell r="J14" t="str">
            <v>Posibilidad de rezago frente a las tendencias en materia de auditoría y Control Interno.</v>
          </cell>
        </row>
      </sheetData>
      <sheetData sheetId="1" refreshError="1">
        <row r="12">
          <cell r="A12" t="str">
            <v>R1</v>
          </cell>
        </row>
        <row r="13">
          <cell r="A13" t="str">
            <v>R2</v>
          </cell>
        </row>
        <row r="14">
          <cell r="A14" t="str">
            <v>R3</v>
          </cell>
        </row>
      </sheetData>
      <sheetData sheetId="2" refreshError="1">
        <row r="8">
          <cell r="C8" t="str">
            <v>Ser agente dinamizador del Sistema de Control Interno por medio de actividades en torno a los cinco (5) roles: Liderazgo estratégico, Enfoque hacia la prevención, Evaluación de la gestión del riesgo, Evaluación y seguimiento, Relación con entes externos de control.</v>
          </cell>
        </row>
        <row r="11">
          <cell r="C11">
            <v>2</v>
          </cell>
          <cell r="D11">
            <v>5</v>
          </cell>
          <cell r="H11" t="str">
            <v>ZONA RIESGO EXTREMA</v>
          </cell>
          <cell r="I11" t="str">
            <v>EVITAR EL RIESGO</v>
          </cell>
          <cell r="J11" t="str">
            <v>1. Diseñar y aplicar el formato para suscribir la declaración de impedimentos y conflictos de interés de los auditores.
2. Solicitar la apropiación de recursos para la 
adquisición de un software para la administración de las auditorias internas.</v>
          </cell>
        </row>
        <row r="12">
          <cell r="C12">
            <v>3</v>
          </cell>
          <cell r="D12">
            <v>4</v>
          </cell>
          <cell r="H12" t="str">
            <v>ZONA RIESGO EXTREMA</v>
          </cell>
          <cell r="I12" t="str">
            <v>EVITAR EL RIESGO</v>
          </cell>
          <cell r="J12" t="str">
            <v>1. Establecer el ranking de auditores para valorar el desempeño del auditor.
2. Realizar el análisis semestral del estado de adopción y efectividad de las recomendaciones surtidas en los informes legales, se seguimiento o de auditoria.
3. Diseñar el implementar un indicador para medir la atención oportuna de requerimientos de control.</v>
          </cell>
        </row>
        <row r="13">
          <cell r="C13">
            <v>2</v>
          </cell>
          <cell r="D13">
            <v>3</v>
          </cell>
          <cell r="H13" t="str">
            <v>ZONA RIESGO MODERADA</v>
          </cell>
          <cell r="I13" t="str">
            <v>REDUCIR EL RIESGO</v>
          </cell>
          <cell r="J13" t="str">
            <v>1. Gestionar una auditoría externa de pares para evaluar el estado de desempeño del proceso de Evaluación y Seguimiento de la Empresa.
2. Realizar ejercicios de capacitación y referenciación para reconocer las tendencias y buenas prácticas en el ejercicio de la auditoria interna.</v>
          </cell>
        </row>
      </sheetData>
      <sheetData sheetId="3" refreshError="1"/>
      <sheetData sheetId="4" refreshError="1">
        <row r="12">
          <cell r="C12" t="str">
            <v>Cada vez que se culmina un ejercicio de auditoría, se genera un informe preliminar que es remitido a través de correo electrónico a la Jefe de Control Interno el cual es revisado y discutido conjuntamente con el equipo auditor para realizar los ajustes o cambios cuando hay lugar a ello antes de la remisión al área auditada. Cuando se remite el informe preliminar al área auditada se solicita su revisión y se otorga un plazo para el ejercicio de la contradicción y defensa y luego de recibidas las observaciones, el informe se somete nuevamente a la revisión y se remite el informe definitivo a través de una comunicación oficial radicada en el Sistema de Información Erudita. Si se detectan situaciones de manipulación indebida de los informes legales, de seguimiento o de auditoría se investigan internamente y se remite el caso a la Dirección de Gestión Corporativa y de Control Disciplinario.</v>
          </cell>
        </row>
        <row r="13">
          <cell r="C13" t="str">
            <v>La Jefe de la Oficina de Control Interno convoca a todo el equipo de trabajo en el mes de enero de cada vigencia para analizar y planificar las acciones de acuerdo con la priorización y necesidades de la Empresa de Renovación Urbano de Bogotá, D.C., lo cual queda incorporado en el Plan Anual de Auditoría en e que se identifican las actividades, responsables y fechas de ejecución y en actas de autocontrol, con el propósito de realizar un seguimiento mensual del estado de avance a través de reuniones de autocontrol. Si se encuentran actividades que no se pueden ejecutar en el tiempo programado o se presentan retrasos, se realizan los ajustes en la programación y se convoca al Comité Institucional de Coordinación de Control Interno para la aprobación cuyas sesiones se documentan en las actas correspondientes.</v>
          </cell>
        </row>
        <row r="14">
          <cell r="C14" t="str">
            <v>Cada vez que se inicia un ejercicio de auditoría, el auditor líder prepara el plan específico de auditoria el cual se somete a la revisión y aprobación de la Jefe de la Oficina de Control Interno y se remite al área objeto de auditoria a través de comunicación oficial con suficiente antelación junto con la descripción de las información requerida y el plazo de entrega. La Jefe de Control Interno convoca a la reunión de instalación de la auditoría al que asisten los equipos de trabajo del área auditada y el equipo auditor para presentar el plan específico de auditoría y dar a conocer todos los detalles y condiciones de la auditoria y, de ser necesarios, se realizan los ajustes previo acuerdo con el proceso auditado. Para el suministro de información por parte de la diferentes dependencias de la Empresa, la Jefe de Control Interno remite el requerimiento mediante correo electrónico a los líderes de los procesos responsables dela información correspondiente, estableciendo los plazos máximos de entrega para la revisión según su competencia y posterior entrega para la firma de la Gerencia General. En caso de requerirse un plazo adicional, se comunica al peticionario mediante comunicación solicitando el plazo para la emisión de la respuesta.</v>
          </cell>
        </row>
        <row r="15">
          <cell r="C15" t="str">
            <v xml:space="preserve">La Jefe de la Oficina de Control Interno, cada vez que se requiere la contratación de personal, verifica que en los estudios previos se incluyan los requisitos de competencias, habilidades y experiencia del profesional y valida su cumplimiento a través de la suscripción del análisis de idoneidad de acuerdo con los soportes allegados con el propósito de contar con un equipo multidisciplinario. Si el candidato no cumple con el perfil, se solicitan los soportes faltantes y de no satisfacer los requisitos, se procede con el análisis de otros candidatos. Adicionalmente, de manera periódica se asiste a las capacitaciones y cursos de actualización gratuitos ofertados por las distintas entidades distritales o nacionales. Así mismo se plantean las necesidades de capacitación y entrenamiento para inclusión en el Plan Institucional de Capacitación. </v>
          </cell>
        </row>
        <row r="16">
          <cell r="C16" t="str">
            <v>Cada vez que se culmina una auditoria, al auditor líder remite a través de correo electrónico el informe preliminar a la Jefe de Control Interno y al equipo auditor para realizar las revisiones y observaciones de forma, fondo y contenido y posteriormente se allega a la Jefe de Control Interno con quien se revisa, se discute su contenido y se realizan los ajustes requeridos. Se prepara el informe definitivo que es aprobado por la Jefe de Control Interno y luego se remite a todas las áreas involucradas y a la Gerencia General. En todos los casos, la Jefe de Control Interno efectúa los ajustes y correcciones necesarias previo a la remisión de los informes de auditoria definitivos.</v>
          </cell>
        </row>
      </sheetData>
      <sheetData sheetId="5" refreshError="1">
        <row r="11">
          <cell r="F11" t="str">
            <v>PROBABILIDAD</v>
          </cell>
          <cell r="J11">
            <v>85</v>
          </cell>
        </row>
        <row r="12">
          <cell r="F12" t="str">
            <v>PROBABILIDAD</v>
          </cell>
          <cell r="J12">
            <v>80</v>
          </cell>
        </row>
        <row r="13">
          <cell r="F13" t="str">
            <v>PROBABILIDAD</v>
          </cell>
          <cell r="J13">
            <v>75</v>
          </cell>
        </row>
      </sheetData>
      <sheetData sheetId="6" refreshError="1"/>
      <sheetData sheetId="7" refreshError="1"/>
      <sheetData sheetId="8" refreshError="1"/>
      <sheetData sheetId="9" refreshError="1">
        <row r="13">
          <cell r="C13">
            <v>2</v>
          </cell>
          <cell r="D13">
            <v>5</v>
          </cell>
        </row>
        <row r="14">
          <cell r="C14">
            <v>3</v>
          </cell>
          <cell r="D14">
            <v>4</v>
          </cell>
        </row>
        <row r="15">
          <cell r="C15">
            <v>2</v>
          </cell>
          <cell r="D15">
            <v>3</v>
          </cell>
        </row>
      </sheetData>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row r="1">
          <cell r="A1" t="str">
            <v>EMPRESA DE RENOVACIÓN Y DESARROLLO URBANO DE BOGOTÁ</v>
          </cell>
        </row>
        <row r="12">
          <cell r="A12" t="str">
            <v>GESTIÓN DE GRUPOS DE INTERÉS</v>
          </cell>
          <cell r="J12" t="str">
            <v>Posibilidad de divulgación de información incompleta, confusa e inoportuna.</v>
          </cell>
        </row>
      </sheetData>
      <sheetData sheetId="1" refreshError="1">
        <row r="12">
          <cell r="A12" t="str">
            <v>R1</v>
          </cell>
        </row>
      </sheetData>
      <sheetData sheetId="2" refreshError="1">
        <row r="8">
          <cell r="C8" t="str">
            <v>Desarrollar estrategias de comunicación para los diferentes públicos objetivo a nivel interno y externo, que permitan transmitir la información de manera veraz, clara y oportuna.</v>
          </cell>
        </row>
        <row r="11">
          <cell r="C11">
            <v>1</v>
          </cell>
          <cell r="D11">
            <v>4</v>
          </cell>
          <cell r="H11" t="str">
            <v>ZONA RIESGO ALTA</v>
          </cell>
          <cell r="I11" t="str">
            <v>EVITAR EL RIESGO</v>
          </cell>
          <cell r="J11" t="str">
            <v>Validar los datos con el responsable del proceso que suministra la información antes de su divulgación.</v>
          </cell>
        </row>
      </sheetData>
      <sheetData sheetId="3" refreshError="1"/>
      <sheetData sheetId="4" refreshError="1">
        <row r="12">
          <cell r="C12" t="str">
            <v>Cada vez que se reciben las solicitudes de divulgación de los procesos, el/la Jefe y los profesionales de la Oficina Asesora de Comunicaciones realizan una validación con cada proceso para garantizar su veracidad y que esté acorde con los el procedimientos establecidos. Cuando se encuentran diferencias se solicitan los ajustes correspondientes mediante correo electrónico y/o las herramientas de comunicación disponibles a los responsables de cada proceso, y una vez ajustada la información, se realizan las piezas de comunicación y/o actualización solicitadas. Las evidencias del control corresponden a las solicitudes realizadas por las áreas, los correos electrónicos enviados y las piezas de comunicación diseñadas.</v>
          </cell>
        </row>
        <row r="13">
          <cell r="C13">
            <v>0</v>
          </cell>
        </row>
        <row r="14">
          <cell r="C14">
            <v>0</v>
          </cell>
        </row>
      </sheetData>
      <sheetData sheetId="5" refreshError="1">
        <row r="11">
          <cell r="F11" t="str">
            <v>IMPACTO</v>
          </cell>
          <cell r="J11">
            <v>85</v>
          </cell>
        </row>
      </sheetData>
      <sheetData sheetId="6" refreshError="1"/>
      <sheetData sheetId="7" refreshError="1"/>
      <sheetData sheetId="8" refreshError="1"/>
      <sheetData sheetId="9" refreshError="1">
        <row r="13">
          <cell r="C13">
            <v>1</v>
          </cell>
          <cell r="D13">
            <v>4</v>
          </cell>
        </row>
      </sheetData>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row r="1">
          <cell r="A1" t="str">
            <v>EMPRESA DE RENOVACIÓN Y DESARROLLO URBANO DE BOGOTÁ</v>
          </cell>
        </row>
        <row r="12">
          <cell r="A12" t="str">
            <v>FORMULACIÓN DE INSTRUMENTOS</v>
          </cell>
          <cell r="J12" t="str">
            <v>Posibilidad de discrecionalidad en la toma de decisiones o uso indebido de información privilegiada para favorecimiento de un interés particular.</v>
          </cell>
        </row>
        <row r="13">
          <cell r="J13" t="str">
            <v>Posibilidad de retrasos en la formulación de los instrumentos de planeamiento.</v>
          </cell>
        </row>
        <row r="14">
          <cell r="J14" t="str">
            <v>Posibilidad de desactualización de estudios y diseños del proyecto.</v>
          </cell>
        </row>
      </sheetData>
      <sheetData sheetId="1" refreshError="1">
        <row r="12">
          <cell r="A12" t="str">
            <v>R1</v>
          </cell>
        </row>
        <row r="13">
          <cell r="A13" t="str">
            <v>R2</v>
          </cell>
        </row>
        <row r="14">
          <cell r="A14" t="str">
            <v>R3</v>
          </cell>
        </row>
      </sheetData>
      <sheetData sheetId="2" refreshError="1">
        <row r="8">
          <cell r="C8" t="str">
            <v>Desarrollar los estudios y diseños necesarios para determinar la viabilidad técnica, social y financiera de los proyectos de renovación y desarrollo urbano, de acuerdo con las líneas de acción de la Empresa, a través de la aplicación de instrumentos de gestión establecidos en la Ley.</v>
          </cell>
        </row>
        <row r="11">
          <cell r="C11">
            <v>2</v>
          </cell>
          <cell r="D11">
            <v>4</v>
          </cell>
          <cell r="H11" t="str">
            <v>ZONA RIESGO ALTA</v>
          </cell>
          <cell r="I11" t="str">
            <v>EVITAR EL RIESGO</v>
          </cell>
          <cell r="J11" t="str">
            <v>1. Sensibilizar al personal en el adecuado tratamiento de datos e información confidencial.</v>
          </cell>
        </row>
        <row r="12">
          <cell r="C12">
            <v>2</v>
          </cell>
          <cell r="D12">
            <v>4</v>
          </cell>
          <cell r="H12" t="str">
            <v>ZONA RIESGO ALTA</v>
          </cell>
          <cell r="I12" t="str">
            <v>EVITAR EL RIESGO</v>
          </cell>
          <cell r="J12" t="str">
            <v>1. Garantizar la estandarización y actualización de una metodología para la formulación de instrumentos de planeamiento.
2. Elaborar un cronograma de trabajo para la formulación de los proyectos y realizar los seguimientos a la ejecución de los proyectos.
3. Realizar la coordinación interinstitucional con entidades que intervienen en la formulación.</v>
          </cell>
        </row>
        <row r="13">
          <cell r="C13">
            <v>2</v>
          </cell>
          <cell r="D13">
            <v>4</v>
          </cell>
          <cell r="H13" t="str">
            <v>ZONA RIESGO ALTA</v>
          </cell>
          <cell r="I13" t="str">
            <v>EVITAR EL RIESGO</v>
          </cell>
          <cell r="J13" t="str">
            <v xml:space="preserve">1. Elaborar un cronograma de trabajo para la formulación de los proyectos y realizar los seguimientos a la ejecución de los proyectos.
2. Realizar la coordinación interinstitucional con entidades que intervienen en la formulación.
3. Mantener actualizada la base de datos de consultores con alto grado de experticia para la elaboración de estudios técnicos. </v>
          </cell>
        </row>
      </sheetData>
      <sheetData sheetId="3" refreshError="1"/>
      <sheetData sheetId="4" refreshError="1">
        <row r="12">
          <cell r="C12" t="str">
            <v>En cada contrato de prestación de servicios se estipula una cláusula de confidencialidad con el fin de dar un manejo adecuado de la información. Dentro del Ciclo de Estructuración de proyectos de renovación urbana se tiene establecido un control en la etapa de perfil preliminar para dar la aprobación a la continuidad del proyecto a la etapa de prefactibilidad (contratación de estudios técnicos) el cual es la aprobación del Comité Institucional de Gestión y Desempeño que se documenta en la Resolución de Puesta en Marcha del Proyecto. Mensualmente el profesional de la Subgerencia de Gestión Urbana realiza seguimiento a los proyectos mediante la evaluación del ciclo, el plan de acción y el documento FUSS. Si se encuentran inconsistencias se reportan las alarmas en los Comités Técnicos.</v>
          </cell>
        </row>
        <row r="13">
          <cell r="C13">
            <v>0</v>
          </cell>
        </row>
        <row r="14">
          <cell r="C14">
            <v>0</v>
          </cell>
        </row>
        <row r="15">
          <cell r="C15" t="str">
            <v>Al inicio de cada proyecto, el responsable de la formulación elabora un cronograma de trabajo para estimar los tiempo de la formulación del instrumento y se actualiza en la medida que se realizan modificaciones al mismo. Dentro de los Comités Técnicos se mantiene la evidencia de los cronogramas propuestos, así como del seguimiento descriptivo de los avances, de acuerdo con la metodología para la formulación de proyectos denominada Ciclo de Estructuración de Proyectos que contiene formatos y controles determinados para cada etapa de proyecto. 
De igual manera, el responsable de la formulación del instrumento coordina y realiza Comités de Coordinación Interinstitucional con entidades que intervienen en la formulación para garantizar que se cuenten con los lineamientos en la formulación de cada proyecto de manera oportuna y evitar retrasos. Se mantienen actas de las reuniones de los compromisos y temas tratados. De acuerdo a las etapas del ciclo de estructuración del proyecto y el cronograma de trabajo, el líder SIG, realiza seguimientos a la ejecución del proyecto mediante formato de seguimiento FUSS (mensual), plan de acción (trimestral), ciclo de estructuración e indicadores de gestión. (trimestral) y Comités Técnicos (mensual). En caso de presentarse retrasos en la formulación de los instrumentos de planeamiento, se generan alertas tanto en los instrumentos de seguimiento como en las reunioes de comités técnicos.</v>
          </cell>
        </row>
        <row r="18">
          <cell r="C18" t="str">
            <v>Al inicio de cada proyecto, el responsable de la formulación elabora un cronograma de trabajo para estimar los tiempo de la formulación del instrumento y se actualiza en la medida que se realizan modificaciones al mismo. Dentro de los Comités Técnicos se mantiene la evidencia de los cronogramas propuestos, así como del seguimiento descriptivo de los avances, de acuerdo con la metodología para la formulación de proyectos denominada Ciclo de Estructuración de Proyectos que contiene formatos y controles determinados para cada etapa de proyecto. De igual manera, el responsable de la formulación del instrumento coordina y realiza Comités de Coordinación Interinstitucional con entidades que intervienen en la formulación para garantizar que se cuenten con los lineamientos en la formulación de cada proyecto de manera oportuna y evitar retrasos. Se mantienen actas de las reuniones de los compromisos y temas tratados. De acuerdo a las etapas del ciclo de estructuración del proyecto y el cronograma de trabajo, el líder SIG, realiza seguimientos a la ejecución del proyecto mediante formato de seguimiento FUSS (mensual), plan de acción (trimestral), ciclo de estructuración e indicadores de gestión. (trimestral) y Comités Técnicos (mensual). En caso de presentarse retrasos en la formulación de los instrumentos de planeamiento, se generan alertas tanto en los instrumentos de seguimiento como en las reunioes de comités técnicos. Como complemento al control, y de acuerdo con los estudios técnicos que se realicen, el líder del SIG mantiene actualizada una Base de datos de consultores con alto grado de experticia para la elaboración de estudios técnicos de manera semestral. En caso de detectar estudios o diseños del proyecto desactualizados, se contratatan nuevamente los estudios correspondientes y se informa la situación a los organismos de control interno de gestión y disciplinario.</v>
          </cell>
        </row>
        <row r="19">
          <cell r="C19">
            <v>0</v>
          </cell>
        </row>
        <row r="20">
          <cell r="C20">
            <v>0</v>
          </cell>
        </row>
      </sheetData>
      <sheetData sheetId="5" refreshError="1">
        <row r="11">
          <cell r="F11" t="str">
            <v>PROBABILIDAD</v>
          </cell>
          <cell r="J11">
            <v>85</v>
          </cell>
        </row>
        <row r="12">
          <cell r="F12" t="str">
            <v>PROBABILIDAD</v>
          </cell>
          <cell r="J12">
            <v>28.333333333333332</v>
          </cell>
        </row>
        <row r="13">
          <cell r="F13" t="str">
            <v>PROBABILIDAD</v>
          </cell>
          <cell r="J13">
            <v>42.5</v>
          </cell>
        </row>
      </sheetData>
      <sheetData sheetId="6" refreshError="1"/>
      <sheetData sheetId="7" refreshError="1"/>
      <sheetData sheetId="8" refreshError="1"/>
      <sheetData sheetId="9" refreshError="1">
        <row r="13">
          <cell r="C13">
            <v>2</v>
          </cell>
          <cell r="D13">
            <v>4</v>
          </cell>
        </row>
        <row r="14">
          <cell r="C14">
            <v>2</v>
          </cell>
          <cell r="D14">
            <v>4</v>
          </cell>
        </row>
        <row r="15">
          <cell r="C15">
            <v>2</v>
          </cell>
          <cell r="D15">
            <v>4</v>
          </cell>
        </row>
      </sheetData>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row r="1">
          <cell r="A1" t="str">
            <v>EMPRESA DE RENOVACIÓN Y DESARROLLO URBANO DE BOGOTÁ</v>
          </cell>
        </row>
        <row r="12">
          <cell r="A12" t="str">
            <v>EVALUACIÓN FINANCIERA DE PROYECTOS</v>
          </cell>
          <cell r="J12" t="str">
            <v>Posibilidad de reportes errados o inexactos de información oficial sobre el estado de los negocios fiduciarios.</v>
          </cell>
        </row>
        <row r="13">
          <cell r="K13" t="str">
            <v xml:space="preserve">Reprocesos en el trámite de instrucciones, y documentos fiduciarios
Rotación de miembros de Junta y supervisores de contratos. </v>
          </cell>
        </row>
      </sheetData>
      <sheetData sheetId="1" refreshError="1">
        <row r="12">
          <cell r="A12" t="str">
            <v>R1</v>
          </cell>
        </row>
        <row r="13">
          <cell r="A13" t="str">
            <v>R2</v>
          </cell>
        </row>
      </sheetData>
      <sheetData sheetId="2" refreshError="1">
        <row r="8">
          <cell r="C8" t="str">
            <v>Determinar la viabilidad económica y financiera de los proyectos priorizados de la Empresa, así como constituir y realizar el seguimiento a los esquemas fiduciarios que se requieran.</v>
          </cell>
        </row>
        <row r="11">
          <cell r="C11">
            <v>5</v>
          </cell>
          <cell r="D11">
            <v>4</v>
          </cell>
          <cell r="H11" t="str">
            <v>ZONA RIESGO EXTREMA</v>
          </cell>
          <cell r="I11" t="str">
            <v>EVITAR EL RIESGO</v>
          </cell>
        </row>
        <row r="12">
          <cell r="C12">
            <v>5</v>
          </cell>
          <cell r="D12">
            <v>4</v>
          </cell>
          <cell r="H12" t="str">
            <v>ZONA RIESGO EXTREMA</v>
          </cell>
          <cell r="I12" t="str">
            <v>EVITAR EL RIESGO</v>
          </cell>
        </row>
      </sheetData>
      <sheetData sheetId="3" refreshError="1"/>
      <sheetData sheetId="4" refreshError="1">
        <row r="13">
          <cell r="C13" t="str">
            <v>No se encuentra documentado el control.</v>
          </cell>
        </row>
        <row r="14">
          <cell r="C14">
            <v>0</v>
          </cell>
        </row>
        <row r="15">
          <cell r="C15">
            <v>0</v>
          </cell>
        </row>
      </sheetData>
      <sheetData sheetId="5" refreshError="1">
        <row r="11">
          <cell r="F11" t="str">
            <v>PROBABILIDAD</v>
          </cell>
          <cell r="J11">
            <v>0</v>
          </cell>
        </row>
        <row r="12">
          <cell r="F12">
            <v>0</v>
          </cell>
          <cell r="J12">
            <v>0</v>
          </cell>
        </row>
      </sheetData>
      <sheetData sheetId="6" refreshError="1"/>
      <sheetData sheetId="7" refreshError="1"/>
      <sheetData sheetId="8" refreshError="1"/>
      <sheetData sheetId="9" refreshError="1">
        <row r="13">
          <cell r="C13">
            <v>5</v>
          </cell>
          <cell r="D13">
            <v>4</v>
          </cell>
        </row>
        <row r="14">
          <cell r="C14">
            <v>5</v>
          </cell>
          <cell r="D14">
            <v>4</v>
          </cell>
        </row>
      </sheetData>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row r="1">
          <cell r="A1" t="str">
            <v>EMPRESA DE RENOVACIÓN Y DESARROLLO URBANO DE BOGOTÁ</v>
          </cell>
        </row>
        <row r="12">
          <cell r="A12" t="str">
            <v>GESTIÓN PREDIAL Y SOCIAL</v>
          </cell>
          <cell r="J12" t="str">
            <v>Posibilidad de uso indebido de información privilegiada para favorecimiento de un interés particular.</v>
          </cell>
        </row>
        <row r="24">
          <cell r="B24" t="str">
            <v>Adelantar el proceso de gestión de suelo, mediante la adquisición de los predios, por motivos de utilidad pública e interés social, que sean requeridos por la Empresa, para la ejecución de los programas y proyectos de renovación y desarrollo urbano de la ciudad, de conformidad con la normatividad vigente.</v>
          </cell>
        </row>
      </sheetData>
      <sheetData sheetId="1" refreshError="1">
        <row r="12">
          <cell r="A12" t="str">
            <v>R1</v>
          </cell>
        </row>
      </sheetData>
      <sheetData sheetId="2" refreshError="1">
        <row r="11">
          <cell r="C11">
            <v>3</v>
          </cell>
          <cell r="D11">
            <v>4</v>
          </cell>
          <cell r="H11" t="str">
            <v>ZONA RIESGO EXTREMA</v>
          </cell>
          <cell r="I11" t="str">
            <v>EVITAR EL RIESGO</v>
          </cell>
          <cell r="J11" t="str">
            <v>Socializar el Código de Integridad en los equipos de trabajo de la Dirección de Predios y de la Oficina de Gestión Social y los protocolos de la información según su clasificación.</v>
          </cell>
        </row>
      </sheetData>
      <sheetData sheetId="3" refreshError="1"/>
      <sheetData sheetId="4" refreshError="1">
        <row r="12">
          <cell r="C12" t="str">
            <v xml:space="preserve">Para cada contrato de prestación de servicios se tiene establecida la obligación "Mantener la reserva y confidencialidad de la información que obtenga como consecuencia de las actividades que desarrolle para el cumplimiento del objeto del contrato" la cual es objeto de verificación por parte del Supervisor mensualmente mediante el Certificado de Supervisión. De igual manera, se realizan los Comités de Autoevaluación y Seguimiento de manera trimestral donde se hace seguimiento al avance del proceso de adquisición predial, al cumplimiento de los términos establecidos por la normatividad y al cumplimiento del Plan de Gestión Social, los cuales quedan documentados en actas y en los formatos de seguimiento con las medidas adoptadas según los resultados y en caso de detectar alguna situación de uso indebido de información se informa a las instancias de Control correspondiente.  </v>
          </cell>
        </row>
        <row r="13">
          <cell r="C13">
            <v>0</v>
          </cell>
        </row>
        <row r="14">
          <cell r="C14">
            <v>0</v>
          </cell>
        </row>
      </sheetData>
      <sheetData sheetId="5" refreshError="1">
        <row r="11">
          <cell r="F11" t="str">
            <v>PROBABILIDAD</v>
          </cell>
          <cell r="J11">
            <v>85</v>
          </cell>
        </row>
      </sheetData>
      <sheetData sheetId="6" refreshError="1"/>
      <sheetData sheetId="7" refreshError="1"/>
      <sheetData sheetId="8" refreshError="1"/>
      <sheetData sheetId="9" refreshError="1">
        <row r="13">
          <cell r="C13">
            <v>3</v>
          </cell>
          <cell r="D13">
            <v>4</v>
          </cell>
        </row>
      </sheetData>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row r="1">
          <cell r="A1" t="str">
            <v>EMPRESA DE RENOVACIÓN Y DESARROLLO URBANO DE BOGOTÁ</v>
          </cell>
        </row>
        <row r="12">
          <cell r="A12" t="str">
            <v>EJECUCIÓN DE PROYECTOS</v>
          </cell>
          <cell r="J12" t="str">
            <v>Posibilidad de recibir o solicitar dádivas para estructurar documentos técnicos preliminares orientados a un interés particular.</v>
          </cell>
        </row>
        <row r="13">
          <cell r="J13" t="str">
            <v>Posibilidad de aceptar o solicitar dádivas para recibir parcial y/o final un producto u obra sin el cumplimiento de los requisitos técnicos.</v>
          </cell>
        </row>
      </sheetData>
      <sheetData sheetId="1" refreshError="1">
        <row r="12">
          <cell r="A12" t="str">
            <v>R1</v>
          </cell>
        </row>
        <row r="13">
          <cell r="A13" t="str">
            <v>R2</v>
          </cell>
        </row>
      </sheetData>
      <sheetData sheetId="2" refreshError="1">
        <row r="8">
          <cell r="C8" t="str">
            <v>Gestionar la elaboración de los diseños técnicos y urbanísticos, así como ejecutar las obras de urbanismo y construcción necesarias para el desarrollo de los proyectos de la empresa.</v>
          </cell>
        </row>
        <row r="11">
          <cell r="C11">
            <v>2</v>
          </cell>
          <cell r="D11">
            <v>3</v>
          </cell>
          <cell r="H11" t="str">
            <v>ZONA RIESGO MODERADA</v>
          </cell>
          <cell r="I11" t="str">
            <v>EVITAR EL RIESGO</v>
          </cell>
          <cell r="J11" t="str">
            <v xml:space="preserve">Establecer un mecanismo de registro de control de cambios de los DTS. </v>
          </cell>
        </row>
        <row r="12">
          <cell r="C12">
            <v>2</v>
          </cell>
          <cell r="D12">
            <v>3</v>
          </cell>
          <cell r="H12" t="str">
            <v>ZONA RIESGO MODERADA</v>
          </cell>
          <cell r="I12" t="str">
            <v>EVITAR EL RIESGO</v>
          </cell>
          <cell r="J12" t="str">
            <v xml:space="preserve">Establecer un mecanismo de registro de control de cambios de los DTS. </v>
          </cell>
        </row>
      </sheetData>
      <sheetData sheetId="3" refreshError="1"/>
      <sheetData sheetId="4" refreshError="1">
        <row r="12">
          <cell r="C12" t="str">
            <v>El documento técnico de soporte es revisado por el Subgerente de Desarrollo de Proyectos cada vez que se requiera para someterlo a una eventual viabilización. La viabilización del proyecto se surte por el Comité Fiduciario para los que aplique o por un el supervisor luego de cumplidos los requisitos de perfeccionamiento de la documentación técnica, la cual queda registrada en acta de aprobación. El proceso revisa si la información insumo es consistente con los resultados del estudio técnico de soporte.</v>
          </cell>
        </row>
        <row r="13">
          <cell r="C13">
            <v>0</v>
          </cell>
        </row>
        <row r="14">
          <cell r="C14">
            <v>0</v>
          </cell>
        </row>
        <row r="15">
          <cell r="C15" t="str">
            <v>El documento técnico de soporte es revisado por el Subgerente de Desarrollo de Proyectos cada vez que se requiera para someterlo a una eventual viabilización. La viabilización del proyecto se surte por el Comité Fiduciario para los que aplique o por un el supervisor luego de cumplidos los requisitos de perfeccionamiento de la documentación técnica, la cual queda registrada en acta de aprobación. El proceso revisa si la información insumo es consistente con los resultados del estudio técnico de soporte.</v>
          </cell>
        </row>
      </sheetData>
      <sheetData sheetId="5" refreshError="1">
        <row r="11">
          <cell r="F11" t="str">
            <v>PROBABILIDAD</v>
          </cell>
          <cell r="J11">
            <v>85</v>
          </cell>
        </row>
        <row r="12">
          <cell r="F12" t="str">
            <v>PROBABILIDAD</v>
          </cell>
          <cell r="J12">
            <v>28.333333333333332</v>
          </cell>
        </row>
      </sheetData>
      <sheetData sheetId="6" refreshError="1"/>
      <sheetData sheetId="7" refreshError="1"/>
      <sheetData sheetId="8" refreshError="1"/>
      <sheetData sheetId="9" refreshError="1">
        <row r="13">
          <cell r="C13">
            <v>2</v>
          </cell>
          <cell r="D13">
            <v>3</v>
          </cell>
        </row>
        <row r="14">
          <cell r="C14">
            <v>2</v>
          </cell>
          <cell r="D14">
            <v>3</v>
          </cell>
        </row>
      </sheetData>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row r="1">
          <cell r="A1" t="str">
            <v>EMPRESA DE RENOVACIÓN Y DESARROLLO URBANO DE BOGOTÁ</v>
          </cell>
        </row>
        <row r="12">
          <cell r="A12" t="str">
            <v>COMERCIALIZACIÓN</v>
          </cell>
          <cell r="J12" t="str">
            <v>Posibilidad de favorecimiento a terceros en los procesos de comercialización.</v>
          </cell>
        </row>
        <row r="13">
          <cell r="J13" t="str">
            <v>Posibilidad de que los predios susceptibles de comercializar se conviertan en activos improductivos y no se pueda concretar un negocio inmobiliario para el desarrollo del proyecto de renovación urbana.</v>
          </cell>
        </row>
      </sheetData>
      <sheetData sheetId="1" refreshError="1">
        <row r="12">
          <cell r="A12" t="str">
            <v>R1</v>
          </cell>
        </row>
        <row r="13">
          <cell r="A13" t="str">
            <v>R2</v>
          </cell>
        </row>
      </sheetData>
      <sheetData sheetId="2" refreshError="1">
        <row r="8">
          <cell r="C8" t="str">
            <v xml:space="preserve">Promover los negocios inmobiliarios relacionados con los proyectos y servicios de la Empresa, a través de estrategias y esquemas de comercialización que faciliten la venta o arriendo de los inmuebles disponibles, la oferta de los servicios del portafolio, y la participación de entes públicos y privados en la gestión de los proyectos de renovación y desarrollo urbano, con el fin de generar ingresos, así como realizar las actividades correspondientes a la administración de los inmuebles que se encuentran en los Fideicomisos. </v>
          </cell>
        </row>
        <row r="11">
          <cell r="C11">
            <v>1</v>
          </cell>
          <cell r="D11">
            <v>5</v>
          </cell>
          <cell r="H11" t="str">
            <v>ZONA RIESGO ALTA</v>
          </cell>
          <cell r="I11" t="str">
            <v>EVITAR EL RIESGO</v>
          </cell>
          <cell r="J11" t="str">
            <v>Publicar los procesos de comercialización (convocatorias) en el sitio web de la Empresa.</v>
          </cell>
        </row>
        <row r="12">
          <cell r="C12">
            <v>4</v>
          </cell>
          <cell r="D12">
            <v>4</v>
          </cell>
          <cell r="H12" t="str">
            <v>ZONA RIESGO EXTREMA</v>
          </cell>
          <cell r="I12" t="str">
            <v>EVITAR EL RIESGO</v>
          </cell>
          <cell r="J12" t="str">
            <v>Identificar las zonas susceptibles de comercialización desde la planeación del proyecto y definir las estrategias de comercialización.</v>
          </cell>
        </row>
      </sheetData>
      <sheetData sheetId="3" refreshError="1"/>
      <sheetData sheetId="4" refreshError="1">
        <row r="12">
          <cell r="C12" t="str">
            <v>Cada vez que pretende realizar una comercialización (arriendo, venta o servicios del portafolio), el profesional asignado de la Subgerencia de Gestión Inmobiliaria y/o de la Dirección Comercial proyecta los estudios previos o el documento que haga sus veces para la justificar el negocio inmobiliario, los cuales son revisados por el jefe de área y posteriormente son presentados al Comité de Contratación para la aprobación. Posteriormente los estudios previos y la documentación requerida se remiten mediante comunicación interna a la Dirección Contractual para adelantar los trámites precontractuales correspondientes y el abogado asignado prepara la minuta contractual para la revisión de la Directora Contractual o, cuando aplique, se revisa en la Gerencia General. Posteriormente se procede con la firma del contrato para dar inicio al objeto contractual. En caso de corresponder con una convocatoria pública, se procede con la publicar en la plataforma Secop II y/o sitio Web de la Entidad para las observaciones de los interesados. En caso de encontrarse inconsistencias en los documentos previos, se devuelva al área correspondiente para los ajustes respectivos.</v>
          </cell>
        </row>
        <row r="13">
          <cell r="C13">
            <v>0</v>
          </cell>
        </row>
        <row r="14">
          <cell r="C14">
            <v>0</v>
          </cell>
        </row>
        <row r="15">
          <cell r="C15" t="str">
            <v>El profesional asignado de la Dirección Comercial identifica los eventos promocionales a los cuales se pueden asistir y comunica al Director Comercial para que se realicen las gestiones contractuales para la participación. En caso de ser viabilizado, el Director Comercial con el acompañamiento de las Gerencias de los Proyectos, organizan la información que se debe dar a conocer para atraer a los desarrolladores o socios estratégicos potenciales para la comercialización. En caso de no lograr vinculaciones de posibles desarrolladores a través de ferias y eventos inmobiliarios, se analizan estrategias alternativas como reuniones, convocatorias, mailing o comunicaciones directas para motivar la participación de los proyectos.</v>
          </cell>
        </row>
      </sheetData>
      <sheetData sheetId="5" refreshError="1">
        <row r="11">
          <cell r="F11" t="str">
            <v>PROBABILIDAD</v>
          </cell>
          <cell r="J11">
            <v>85</v>
          </cell>
        </row>
        <row r="12">
          <cell r="F12" t="str">
            <v>IMPACTO</v>
          </cell>
          <cell r="J12">
            <v>28.333333333333332</v>
          </cell>
        </row>
      </sheetData>
      <sheetData sheetId="6" refreshError="1"/>
      <sheetData sheetId="7" refreshError="1"/>
      <sheetData sheetId="8" refreshError="1"/>
      <sheetData sheetId="9" refreshError="1">
        <row r="13">
          <cell r="C13">
            <v>1</v>
          </cell>
          <cell r="D13">
            <v>5</v>
          </cell>
        </row>
        <row r="14">
          <cell r="C14">
            <v>4</v>
          </cell>
          <cell r="D14">
            <v>4</v>
          </cell>
        </row>
      </sheetData>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row r="1">
          <cell r="A1" t="str">
            <v>EMPRESA DE RENOVACIÓN Y DESARROLLO URBANO DE BOGOTÁ</v>
          </cell>
        </row>
        <row r="12">
          <cell r="A12" t="str">
            <v>DIRECCIÓN, GESTIÓN Y SEGUIMIENTO DE PROYECTOS</v>
          </cell>
          <cell r="J12" t="str">
            <v>Posibilidad de brindar información desactualizada e inexacta del avance de los proyectos.</v>
          </cell>
        </row>
      </sheetData>
      <sheetData sheetId="1" refreshError="1">
        <row r="12">
          <cell r="A12" t="str">
            <v>R1</v>
          </cell>
        </row>
      </sheetData>
      <sheetData sheetId="2" refreshError="1">
        <row r="8">
          <cell r="C8" t="str">
            <v>Liderar, gestionar y realizar seguimiento al desarrollo integral de los proyectos para garantizar su ejecución de acuerdo con la misionalidad de la Empresa.</v>
          </cell>
        </row>
        <row r="11">
          <cell r="C11">
            <v>1</v>
          </cell>
          <cell r="D11">
            <v>3</v>
          </cell>
          <cell r="H11" t="str">
            <v>ZONA RIESGO MODERADA</v>
          </cell>
          <cell r="I11" t="str">
            <v>REDUCIR EL RIESGO</v>
          </cell>
          <cell r="J11" t="str">
            <v>Con los instrumentos de seguimiento implementados por la Subgerencia de Planeación y Administración de Proyectos, estructurando el proceso para un eficiente seguimiento a los proyectos.</v>
          </cell>
        </row>
      </sheetData>
      <sheetData sheetId="3" refreshError="1"/>
      <sheetData sheetId="4" refreshError="1">
        <row r="12">
          <cell r="C12" t="str">
            <v>Los profesionales de la Subgerencia de Planeación y Administración de Proyectos verifican mensualmente la clasificación y categorización de la información, en el repositorio del Banco de Información de Proyectos, garantizando su veracidad de acuerdo al cronograma oficial y a la estructura definida del banco de proyectos.
Si hay información pendiente por cargar, se generan las alertas solicitando por correo electrónico al profesional o a los responsables de la misma, realizar el ajuste y el cargue de la información, una vez se tenga la información actualizada se presenta a los gerentes un estado del avance para el seguimiento de la alta dirección.</v>
          </cell>
        </row>
        <row r="13">
          <cell r="C13">
            <v>0</v>
          </cell>
        </row>
        <row r="14">
          <cell r="C14">
            <v>0</v>
          </cell>
        </row>
      </sheetData>
      <sheetData sheetId="5" refreshError="1">
        <row r="11">
          <cell r="F11" t="str">
            <v>PROBABILIDAD</v>
          </cell>
          <cell r="J11">
            <v>70</v>
          </cell>
        </row>
      </sheetData>
      <sheetData sheetId="6" refreshError="1"/>
      <sheetData sheetId="7" refreshError="1"/>
      <sheetData sheetId="8" refreshError="1"/>
      <sheetData sheetId="9" refreshError="1">
        <row r="13">
          <cell r="C13">
            <v>1</v>
          </cell>
          <cell r="D13">
            <v>3</v>
          </cell>
        </row>
      </sheetData>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efreshError="1">
        <row r="1">
          <cell r="A1" t="str">
            <v>EMPRESA DE RENOVACIÓN Y DESARROLLO URBANO DE BOGOTÁ</v>
          </cell>
        </row>
        <row r="12">
          <cell r="A12" t="str">
            <v>GESTIÓN JURÍDICA Y CONTRACTUAL</v>
          </cell>
          <cell r="J12" t="str">
            <v>Posibilidad de manipulación indebida de procesos judiciales para favorecer un interés particular.</v>
          </cell>
        </row>
        <row r="13">
          <cell r="J13" t="str">
            <v>Estudios previos, Términos de Referencia o Pliego de Condiciones manipulados o hechos a la medida de un contratista en particular.</v>
          </cell>
        </row>
        <row r="14">
          <cell r="J14" t="str">
            <v>Posibilidad de retrasos y/o vencimiento en los trámites contractuales y legales.</v>
          </cell>
        </row>
      </sheetData>
      <sheetData sheetId="1" refreshError="1">
        <row r="12">
          <cell r="A12" t="str">
            <v>R1</v>
          </cell>
        </row>
        <row r="13">
          <cell r="A13" t="str">
            <v>R2</v>
          </cell>
        </row>
        <row r="14">
          <cell r="A14" t="str">
            <v>R3</v>
          </cell>
        </row>
      </sheetData>
      <sheetData sheetId="2" refreshError="1">
        <row r="8">
          <cell r="C8" t="str">
            <v>Adelantar los procesos jurídicos y de contratación relacionados con el desarrollo de la misión de la Empresa de Renovación y Desarrollo Urbano de Bogotá.</v>
          </cell>
        </row>
        <row r="11">
          <cell r="C11">
            <v>2</v>
          </cell>
          <cell r="D11">
            <v>3</v>
          </cell>
          <cell r="H11" t="str">
            <v>ZONA RIESGO MODERADA</v>
          </cell>
          <cell r="I11" t="str">
            <v>EVITAR EL RIESGO</v>
          </cell>
          <cell r="J11" t="str">
            <v>Realizar seguimiento a los procesos judiciales y del desempeño de la Defensa Judicial a través del SIPROJ y del Comité de Defensa Judicial, así como a través de los informes que se reportan a la Oficina de Control Interno.</v>
          </cell>
        </row>
        <row r="12">
          <cell r="C12">
            <v>2</v>
          </cell>
          <cell r="D12">
            <v>5</v>
          </cell>
          <cell r="H12" t="str">
            <v>ZONA RIESGO EXTREMA</v>
          </cell>
          <cell r="I12" t="str">
            <v>EVITAR EL RIESGO</v>
          </cell>
          <cell r="J12" t="str">
            <v>Realizar seguimiento a trámites contractuales a través del Comité de Contratación y publicar los procesos a través del la plataforma SECOP.</v>
          </cell>
        </row>
        <row r="13">
          <cell r="C13">
            <v>2</v>
          </cell>
          <cell r="D13">
            <v>4</v>
          </cell>
          <cell r="H13" t="str">
            <v>ZONA RIESGO ALTA</v>
          </cell>
          <cell r="I13" t="str">
            <v>EVITAR EL RIESGO</v>
          </cell>
          <cell r="J13" t="str">
            <v>Mantener actualizada la matriz de seguimiento contractual y legal.</v>
          </cell>
        </row>
      </sheetData>
      <sheetData sheetId="3" refreshError="1"/>
      <sheetData sheetId="4" refreshError="1">
        <row r="12">
          <cell r="C12" t="str">
            <v>Cada vez que se conoce de un proceso judicial o extrajudicial en el que la ERU actúa como parte activa o pasiva, el abogado apoderado revisa el proceso, califica el contingente judicial y valora las posibilidades de éxito procesal elaborando una ficha técnica que contiene una evaluación jurídica preliminar. En los casos en que se requiera la intervención del Comité de Conciliación la ficha técnica contiene la respectiva recomendación para la toma de decisiones. En cada audiencia judicial y extrajudicial, se suscribe un acta por las partes consignando las decisiones adoptadas y el abogado apoderado actualiza las actuaciones en el Sistema de Información de Procesos Judiciales SIPROJ. En caso en que se identifiquen actuaciones indebidas, se pone en conocimiento de los organismos de control interno y externo.</v>
          </cell>
        </row>
        <row r="15">
          <cell r="C15" t="str">
            <v>Anualmente se consolida y aprueba el Plan Anual de Adquisiciones por parte del Comité de Contratación. Cada vez que se requiera adelantar un trámite contractual, se verifica que la necesidad se encuentra incluida en el Plan Anual de Adquisiciones. Para el caso de contratos adelantados por medio del rubro de inversión, la Subgerencia de Planeación y Administración de proyectos hace la respectiva verificación y para el caso del contratos adelantados por medio del rubro de funcionamiento la Subgerencia de Gestión Corporativa. Para procesos de contratación específicos estipulados en el Manual de Contratación, estos son objeto de aprobación por parte del Comité de Contratación. Todas las decisiones quedan documentadas en actas. Cuando se detecte la falta de cumplimiento de requisitos en la documentación para adelantar la contratación, se informa al área solicitante y se devuelve el trámite correspondiente para realizar los ajustes necesarios.</v>
          </cell>
        </row>
        <row r="18">
          <cell r="C18" t="str">
            <v>Cada vez que se radica una solicitud por parte de las áreas, el profesional asignado de la Dirección de Gestión Contractual realiza seguimiento para asegurar el trámite oportuno de las mismas, lo cual queda documentado en la base de datos de seguimiento a trámites contractual en una matriz Excel. Si se detecta un inminente vencimiento se prioriza y ejecuta el trámite de manera inmediata lo cual finaliza con el visto bueno de los intervinientes.</v>
          </cell>
        </row>
        <row r="19">
          <cell r="C19" t="str">
            <v>Semanalmente la dependiente judicial realiza el seguimiento a los procesos judiciales a través de visitas y monitoreo sobre la plataforma digital de la rama judicial, lo cual se documenta en una matriz Excel y a través del registro del estado de cada proceso en el SIPROJWEB. Si hay un movimiento del proceso se digitaliza la pieza procesal y se remite a los responsables a través de correo electrónico. Si se detecta un inminente vencimiento, se prioriza y radica el trámite judicial ante la autoridad competente.</v>
          </cell>
        </row>
      </sheetData>
      <sheetData sheetId="5" refreshError="1">
        <row r="11">
          <cell r="F11" t="str">
            <v>PROBABILIDAD</v>
          </cell>
          <cell r="J11">
            <v>85</v>
          </cell>
        </row>
        <row r="12">
          <cell r="F12" t="str">
            <v>PROBABILIDAD</v>
          </cell>
          <cell r="J12">
            <v>28.333333333333332</v>
          </cell>
        </row>
        <row r="13">
          <cell r="F13" t="str">
            <v>PROBABILIDAD</v>
          </cell>
          <cell r="J13">
            <v>42.5</v>
          </cell>
        </row>
      </sheetData>
      <sheetData sheetId="6" refreshError="1"/>
      <sheetData sheetId="7" refreshError="1"/>
      <sheetData sheetId="8" refreshError="1"/>
      <sheetData sheetId="9" refreshError="1">
        <row r="13">
          <cell r="C13">
            <v>2</v>
          </cell>
          <cell r="D13">
            <v>3</v>
          </cell>
        </row>
        <row r="14">
          <cell r="C14">
            <v>2</v>
          </cell>
          <cell r="D14">
            <v>5</v>
          </cell>
        </row>
        <row r="15">
          <cell r="C15">
            <v>2</v>
          </cell>
          <cell r="D15">
            <v>4</v>
          </cell>
        </row>
      </sheetData>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eru.gov.co/sites/default/files/planeacion/Plan%20Estrategico%20TH%202020%20.pdf"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00679-4C4E-4487-BD05-5887018B9747}">
  <dimension ref="A1:U42"/>
  <sheetViews>
    <sheetView tabSelected="1" topLeftCell="P34" zoomScale="124" zoomScaleNormal="124" workbookViewId="0">
      <selection activeCell="U34" sqref="U34"/>
    </sheetView>
  </sheetViews>
  <sheetFormatPr baseColWidth="10" defaultRowHeight="15" x14ac:dyDescent="0.25"/>
  <cols>
    <col min="1" max="1" width="14.85546875" style="35" customWidth="1"/>
    <col min="3" max="3" width="20.85546875" customWidth="1"/>
    <col min="4" max="4" width="16.28515625" customWidth="1"/>
    <col min="5" max="5" width="12.5703125" customWidth="1"/>
    <col min="6" max="7" width="0" hidden="1" customWidth="1"/>
    <col min="8" max="8" width="73.28515625" hidden="1" customWidth="1"/>
    <col min="9" max="9" width="17.7109375" hidden="1" customWidth="1"/>
    <col min="14" max="14" width="13.5703125" customWidth="1"/>
    <col min="15" max="15" width="30.5703125" customWidth="1"/>
    <col min="16" max="16" width="11.140625" customWidth="1"/>
    <col min="17" max="17" width="78.7109375" hidden="1" customWidth="1"/>
    <col min="18" max="18" width="51.7109375" hidden="1" customWidth="1"/>
    <col min="19" max="19" width="9.85546875" customWidth="1"/>
    <col min="20" max="20" width="72.140625" customWidth="1"/>
    <col min="21" max="21" width="80.5703125" customWidth="1"/>
  </cols>
  <sheetData>
    <row r="1" spans="1:21" x14ac:dyDescent="0.25">
      <c r="A1" s="74" t="s">
        <v>84</v>
      </c>
      <c r="B1" s="74"/>
      <c r="C1" s="74"/>
      <c r="D1" s="74"/>
      <c r="E1" s="74"/>
      <c r="F1" s="74"/>
      <c r="G1" s="74"/>
      <c r="H1" s="74"/>
      <c r="I1" s="74"/>
      <c r="J1" s="74"/>
      <c r="K1" s="74"/>
      <c r="L1" s="74"/>
      <c r="M1" s="74"/>
      <c r="N1" s="74"/>
      <c r="O1" s="74"/>
      <c r="P1" s="74"/>
      <c r="Q1" s="74"/>
      <c r="R1" s="74"/>
    </row>
    <row r="2" spans="1:21" x14ac:dyDescent="0.25">
      <c r="A2" s="73" t="s">
        <v>124</v>
      </c>
      <c r="B2" s="73"/>
      <c r="C2" s="73"/>
      <c r="D2" s="73"/>
      <c r="E2" s="73"/>
      <c r="F2" s="73"/>
      <c r="G2" s="73"/>
      <c r="H2" s="73"/>
      <c r="I2" s="73"/>
      <c r="J2" s="73"/>
      <c r="K2" s="73"/>
      <c r="L2" s="73"/>
      <c r="M2" s="73"/>
      <c r="N2" s="73"/>
      <c r="O2" s="73"/>
      <c r="P2" s="73"/>
      <c r="Q2" s="73"/>
      <c r="R2" s="73"/>
    </row>
    <row r="3" spans="1:21" x14ac:dyDescent="0.25">
      <c r="A3" s="85" t="s">
        <v>86</v>
      </c>
      <c r="B3" s="85" t="s">
        <v>2</v>
      </c>
      <c r="C3" s="85" t="s">
        <v>3</v>
      </c>
      <c r="D3" s="77" t="s">
        <v>34</v>
      </c>
      <c r="E3" s="79" t="s">
        <v>4</v>
      </c>
      <c r="F3" s="79"/>
      <c r="G3" s="77" t="s">
        <v>33</v>
      </c>
      <c r="H3" s="77" t="s">
        <v>11</v>
      </c>
      <c r="I3" s="77" t="s">
        <v>12</v>
      </c>
      <c r="J3" s="79" t="s">
        <v>5</v>
      </c>
      <c r="K3" s="79"/>
      <c r="L3" s="79"/>
      <c r="M3" s="79" t="s">
        <v>6</v>
      </c>
      <c r="N3" s="79" t="s">
        <v>7</v>
      </c>
      <c r="O3" s="79" t="s">
        <v>8</v>
      </c>
      <c r="P3" s="68" t="s">
        <v>126</v>
      </c>
      <c r="Q3" s="69"/>
      <c r="R3" s="70"/>
      <c r="S3" s="68" t="s">
        <v>164</v>
      </c>
      <c r="T3" s="69"/>
      <c r="U3" s="70"/>
    </row>
    <row r="4" spans="1:21" ht="36" x14ac:dyDescent="0.25">
      <c r="A4" s="85"/>
      <c r="B4" s="85"/>
      <c r="C4" s="85"/>
      <c r="D4" s="78"/>
      <c r="E4" s="36" t="s">
        <v>9</v>
      </c>
      <c r="F4" s="36" t="s">
        <v>10</v>
      </c>
      <c r="G4" s="78"/>
      <c r="H4" s="78"/>
      <c r="I4" s="78"/>
      <c r="J4" s="36" t="s">
        <v>13</v>
      </c>
      <c r="K4" s="36" t="s">
        <v>14</v>
      </c>
      <c r="L4" s="36" t="s">
        <v>15</v>
      </c>
      <c r="M4" s="79"/>
      <c r="N4" s="79"/>
      <c r="O4" s="79"/>
      <c r="P4" s="44" t="s">
        <v>75</v>
      </c>
      <c r="Q4" s="44" t="s">
        <v>76</v>
      </c>
      <c r="R4" s="44" t="s">
        <v>77</v>
      </c>
      <c r="S4" s="47" t="s">
        <v>75</v>
      </c>
      <c r="T4" s="47" t="s">
        <v>76</v>
      </c>
      <c r="U4" s="47" t="s">
        <v>77</v>
      </c>
    </row>
    <row r="5" spans="1:21" ht="207.75" customHeight="1" x14ac:dyDescent="0.25">
      <c r="A5" s="42" t="s">
        <v>87</v>
      </c>
      <c r="B5" s="37" t="str">
        <f>[1]IDENTIFICACIÓN!A12</f>
        <v>R1</v>
      </c>
      <c r="C5" s="37" t="str">
        <f>'[1]CONTEXTO ESTRATEGICO'!J12</f>
        <v>Posibilidad de desarticulación de los instrumentos de planeación con los lineamientos distritales, la normatividad vigente y las necesidades reales de la ciudadanía.</v>
      </c>
      <c r="D5" s="38" t="s">
        <v>35</v>
      </c>
      <c r="E5" s="37">
        <f>[1]ANALISIS!C11</f>
        <v>1</v>
      </c>
      <c r="F5" s="37">
        <f>[1]ANALISIS!D11</f>
        <v>3</v>
      </c>
      <c r="G5" s="20" t="str">
        <f>[1]ANALISIS!H11</f>
        <v>ZONA RIESGO MODERADA</v>
      </c>
      <c r="H5" s="37" t="str">
        <f>CONCATENATE('[1]VALORACION CONTROLES'!C12,". ",'[1]VALORACION CONTROLES'!C13,". ",'[1]VALORACION CONTROLES'!C14)</f>
        <v>Los instrumentos de planeación se formulan de manera participativa con la alta dirección y todos los responsables de los procesos, y es aprobada en Comité Institucional de Gestión y Desempeño al inicio de cada vigencia. Trimestralmente se realiza el seguimiento respectivo, y los profesionales de la Subgerencia de Planeación de Proyectos realizan una validación a la información reportada por los diferentes procesos para garantizar su veracidad y que esté acorde con la programación establecida. Cuando se encuentran diferencias se solicitan los ajustes correspondientes mediante correo electrónico a los responsables de la misma, y una vez ajustada la información, se presenta ante el Comité Institucional de Gestión y Desempeño para seguimiento de la alta dirección.. 0. 0</v>
      </c>
      <c r="I5" s="40" t="str">
        <f>'[1]VALORACIÓN DEL RIESGO'!F11</f>
        <v>PROBABILIDAD</v>
      </c>
      <c r="J5" s="37">
        <f>IF(C5="",0,(IF('[1]VALORACIÓN DEL RIESGO'!J11&lt;50,'[1]MAPA DE RIESGO'!C13,(IF(AND('[1]VALORACIÓN DEL RIESGO'!J11&gt;=51,I5="IMPACTO"),E5,(IF(AND('[1]VALORACIÓN DEL RIESGO'!J11&gt;=51,'[1]VALORACIÓN DEL RIESGO'!J11&lt;=75,I5="PROBABILIDAD"),(IF(E5-1&lt;=0,1,E5-1)),(IF(AND('[1]VALORACIÓN DEL RIESGO'!J11&gt;=76,'[1]VALORACIÓN DEL RIESGO'!J11&lt;=100,I5="PROBABILIDAD"),(IF(E5-2&lt;=0,1,E5-2)))))))))))</f>
        <v>1</v>
      </c>
      <c r="K5" s="37">
        <f>IF(C5="",0,(IF('[1]VALORACIÓN DEL RIESGO'!J11&lt;50,'[1]MAPA DE RIESGO'!D13,(IF(AND('[1]VALORACIÓN DEL RIESGO'!J11&gt;=51,I5="PROBABILIDAD"),F5,(IF(AND('[1]VALORACIÓN DEL RIESGO'!J11&gt;=51,'[1]VALORACIÓN DEL RIESGO'!J11&lt;=75,I5="IMPACTO"),(IF(F5-1&lt;=0,1,F5-1)),(IF(AND('[1]VALORACIÓN DEL RIESGO'!J11&gt;=76,'[1]VALORACIÓN DEL RIESGO'!J11&lt;=100,I5="IMPACTO"),(IF(F5-2&lt;=0,1,F5-2)))))))))))</f>
        <v>3</v>
      </c>
      <c r="L5" s="37">
        <f>(J5*K5)*4</f>
        <v>12</v>
      </c>
      <c r="M5" s="20" t="str">
        <f>IF(OR(AND(J5=3,K5=4),AND(J5=2,K5=5),AND(L5&gt;=52,L5&lt;=100)),"ZONA RIESGO EXTREMA",IF(OR(AND(J5=5,K5=2),AND(J5=4,K5=3),AND(J5=1,K5=4),AND(L5=20),AND(L5&gt;=28,L5&lt;=48)),"ZONA RIESGO ALTA",IF(OR(AND(J5=1,K5=3),AND(J5=4,K5=1),AND(L5=24)),"ZONA RIESGO MODERADA",IF(AND(L5&gt;=4,L5&lt;=16),"ZONA RIESGO BAJA"))))</f>
        <v>ZONA RIESGO MODERADA</v>
      </c>
      <c r="N5" s="37" t="str">
        <f>[1]ANALISIS!I11</f>
        <v>REDUCIR EL RIESGO</v>
      </c>
      <c r="O5" s="37" t="str">
        <f>[1]ANALISIS!J11</f>
        <v>Generar un sistema de alertas con base en el avance del plan de acción a fin de identificar las actividades que no tienen un nivel de avance óptimo y puedan afectar el cumplimiento de los objetivos estratégicos.</v>
      </c>
      <c r="P5" s="34">
        <v>0.25</v>
      </c>
      <c r="Q5" s="33" t="s">
        <v>79</v>
      </c>
      <c r="R5" s="33" t="s">
        <v>127</v>
      </c>
      <c r="S5" s="34">
        <v>0.5</v>
      </c>
      <c r="T5" s="53" t="s">
        <v>165</v>
      </c>
      <c r="U5" s="33" t="s">
        <v>250</v>
      </c>
    </row>
    <row r="6" spans="1:21" ht="165.75" customHeight="1" x14ac:dyDescent="0.25">
      <c r="A6" s="42" t="s">
        <v>88</v>
      </c>
      <c r="B6" s="37" t="str">
        <f>'G Grupos Inter'!A8</f>
        <v>R1</v>
      </c>
      <c r="C6" s="37" t="str">
        <f>'G Grupos Inter'!B8</f>
        <v>Posibilidad de divulgación de información incompleta, confusa e inoportuna.</v>
      </c>
      <c r="D6" s="38" t="str">
        <f>'G Grupos Inter'!C8</f>
        <v>ESTRATÉGICO</v>
      </c>
      <c r="E6" s="37">
        <f>'G Grupos Inter'!D8</f>
        <v>1</v>
      </c>
      <c r="F6" s="37">
        <f>'G Grupos Inter'!E8</f>
        <v>4</v>
      </c>
      <c r="G6" s="20" t="str">
        <f>'G Grupos Inter'!F8</f>
        <v>ZONA RIESGO ALTA</v>
      </c>
      <c r="H6" s="37" t="str">
        <f>'G Grupos Inter'!G8</f>
        <v>Cada vez que se reciben las solicitudes de divulgación de los procesos, el/la Jefe y los profesionales de la Oficina Asesora de Comunicaciones realizan una validación con cada proceso para garantizar su veracidad y que esté acorde con los el procedimientos establecidos. Cuando se encuentran diferencias se solicitan los ajustes correspondientes mediante correo electrónico y/o las herramientas de comunicación disponibles a los responsables de cada proceso, y una vez ajustada la información, se realizan las piezas de comunicación y/o actualización solicitadas. Las evidencias del control corresponden a las solicitudes realizadas por las áreas, los correos electrónicos enviados y las piezas de comunicación diseñadas.. 0. 0</v>
      </c>
      <c r="I6" s="40" t="str">
        <f>'G Grupos Inter'!H8</f>
        <v>IMPACTO</v>
      </c>
      <c r="J6" s="37">
        <f>'G Grupos Inter'!I8</f>
        <v>1</v>
      </c>
      <c r="K6" s="37">
        <f>'G Grupos Inter'!J8</f>
        <v>2</v>
      </c>
      <c r="L6" s="37">
        <f>'G Grupos Inter'!K8</f>
        <v>8</v>
      </c>
      <c r="M6" s="20" t="str">
        <f>'G Grupos Inter'!L8</f>
        <v>ZONA RIESGO BAJA</v>
      </c>
      <c r="N6" s="37" t="str">
        <f>'G Grupos Inter'!M8</f>
        <v>EVITAR EL RIESGO</v>
      </c>
      <c r="O6" s="37" t="str">
        <f>'G Grupos Inter'!N8</f>
        <v>Validar los datos con el responsable del proceso que suministra la información antes de su divulgación.</v>
      </c>
      <c r="P6" s="34">
        <v>0.33</v>
      </c>
      <c r="Q6" s="33" t="s">
        <v>128</v>
      </c>
      <c r="R6" s="33" t="s">
        <v>110</v>
      </c>
      <c r="S6" s="34">
        <v>0.66</v>
      </c>
      <c r="T6" s="33" t="s">
        <v>128</v>
      </c>
      <c r="U6" s="33" t="s">
        <v>251</v>
      </c>
    </row>
    <row r="7" spans="1:21" ht="153" x14ac:dyDescent="0.25">
      <c r="A7" s="86" t="s">
        <v>89</v>
      </c>
      <c r="B7" s="37" t="str">
        <f>'Form Instrum'!A8</f>
        <v>R1</v>
      </c>
      <c r="C7" s="37" t="str">
        <f>'Form Instrum'!B8</f>
        <v>Posibilidad de discrecionalidad en la toma de decisiones o uso indebido de información privilegiada para favorecimiento de un interés particular.</v>
      </c>
      <c r="D7" s="38" t="str">
        <f>'Form Instrum'!C8</f>
        <v>CORRUPCIÓN</v>
      </c>
      <c r="E7" s="37">
        <f>'Form Instrum'!D8</f>
        <v>2</v>
      </c>
      <c r="F7" s="37">
        <f>'Form Instrum'!E8</f>
        <v>4</v>
      </c>
      <c r="G7" s="39" t="str">
        <f>'Form Instrum'!F8</f>
        <v>ZONA RIESGO ALTA</v>
      </c>
      <c r="H7" s="37" t="str">
        <f>'Form Instrum'!G8</f>
        <v>En cada contrato de prestación de servicios se estipula una cláusula de confidencialidad con el fin de dar un manejo adecuado de la información. Dentro del Ciclo de Estructuración de proyectos de renovación urbana se tiene establecido un control en la etapa de perfil preliminar para dar la aprobación a la continuidad del proyecto a la etapa de prefactibilidad (contratación de estudios técnicos) el cual es la aprobación del Comité Institucional de Gestión y Desempeño que se documenta en la Resolución de Puesta en Marcha del Proyecto. Mensualmente el profesional de la Subgerencia de Gestión Urbana realiza seguimiento a los proyectos mediante la evaluación del ciclo, el plan de acción y el documento FUSS. Si se encuentran inconsistencias se reportan las alarmas en los Comités Técnicos.. 0. 0</v>
      </c>
      <c r="I7" s="40" t="str">
        <f>'Form Instrum'!H8</f>
        <v>PROBABILIDAD</v>
      </c>
      <c r="J7" s="37">
        <f>'Form Instrum'!I8</f>
        <v>1</v>
      </c>
      <c r="K7" s="37">
        <f>'Form Instrum'!J8</f>
        <v>4</v>
      </c>
      <c r="L7" s="37">
        <f>'Form Instrum'!K8</f>
        <v>16</v>
      </c>
      <c r="M7" s="39" t="str">
        <f>'Form Instrum'!L8</f>
        <v>ZONA RIESGO ALTA</v>
      </c>
      <c r="N7" s="37" t="str">
        <f>'Form Instrum'!M8</f>
        <v>EVITAR EL RIESGO</v>
      </c>
      <c r="O7" s="37" t="str">
        <f>'Form Instrum'!N8</f>
        <v>1. Sensibilizar al personal en el adecuado tratamiento de datos e información confidencial.</v>
      </c>
      <c r="P7" s="34">
        <v>0</v>
      </c>
      <c r="Q7" s="33" t="s">
        <v>129</v>
      </c>
      <c r="R7" s="45" t="s">
        <v>111</v>
      </c>
      <c r="S7" s="58">
        <v>1</v>
      </c>
      <c r="T7" s="49" t="s">
        <v>177</v>
      </c>
      <c r="U7" s="51" t="s">
        <v>216</v>
      </c>
    </row>
    <row r="8" spans="1:21" ht="374.25" customHeight="1" x14ac:dyDescent="0.25">
      <c r="A8" s="87"/>
      <c r="B8" s="37" t="str">
        <f>'Form Instrum'!A9</f>
        <v>R2</v>
      </c>
      <c r="C8" s="37" t="str">
        <f>'Form Instrum'!B9</f>
        <v>Posibilidad de retrasos en la formulación de los instrumentos de planeamiento.</v>
      </c>
      <c r="D8" s="38" t="str">
        <f>'Form Instrum'!C9</f>
        <v>OPERATIVO</v>
      </c>
      <c r="E8" s="37">
        <f>'Form Instrum'!D9</f>
        <v>2</v>
      </c>
      <c r="F8" s="37">
        <f>'Form Instrum'!E9</f>
        <v>4</v>
      </c>
      <c r="G8" s="39" t="str">
        <f>'Form Instrum'!F9</f>
        <v>ZONA RIESGO ALTA</v>
      </c>
      <c r="H8" s="37" t="str">
        <f>'Form Instrum'!G9</f>
        <v>0. 0. Al inicio de cada proyecto, el responsable de la formulación elabora un cronograma de trabajo para estimar los tiempo de la formulación del instrumento y se actualiza en la medida que se realizan modificaciones al mismo. Dentro de los Comités Técnicos se mantiene la evidencia de los cronogramas propuestos, así como del seguimiento descriptivo de los avances, de acuerdo con la metodología para la formulación de proyectos denominada Ciclo de Estructuración de Proyectos que contiene formatos y controles determinados para cada etapa de proyecto. 
De igual manera, el responsable de la formulación del instrumento coordina y realiza Comités de Coordinación Interinstitucional con entidades que intervienen en la formulación para garantizar que se cuenten con los lineamientos en la formulación de cada proyecto de manera oportuna y evitar retrasos. Se mantienen actas de las reuniones de los compromisos y temas tratados. De acuerdo a las etapas del ciclo de estructuración del proyecto y el cronograma de trabajo, el líder SIG, realiza seguimientos a la ejecución del proyecto mediante formato de seguimiento FUSS (mensual), plan de acción (trimestral), ciclo de estructuración e indicadores de gestión. (trimestral) y Comités Técnicos (mensual). En caso de presentarse retrasos en la formulación de los instrumentos de planeamiento, se generan alertas tanto en los instrumentos de seguimiento como en las reunioes de comités técnicos.</v>
      </c>
      <c r="I8" s="40" t="str">
        <f>'Form Instrum'!H9</f>
        <v>PROBABILIDAD</v>
      </c>
      <c r="J8" s="37">
        <f>'Form Instrum'!I9</f>
        <v>2</v>
      </c>
      <c r="K8" s="37">
        <f>'Form Instrum'!J9</f>
        <v>4</v>
      </c>
      <c r="L8" s="37">
        <f>'Form Instrum'!K9</f>
        <v>32</v>
      </c>
      <c r="M8" s="39" t="str">
        <f>'Form Instrum'!L9</f>
        <v>ZONA RIESGO ALTA</v>
      </c>
      <c r="N8" s="37" t="str">
        <f>'Form Instrum'!M9</f>
        <v>EVITAR EL RIESGO</v>
      </c>
      <c r="O8" s="37" t="str">
        <f>'Form Instrum'!N9</f>
        <v>1. Garantizar la estandarización y actualización de una metodología para la formulación de instrumentos de planeamiento.
2. Elaborar un cronograma de trabajo para la formulación de los proyectos y realizar los seguimientos a la ejecución de los proyectos.
3. Realizar la coordinación interinstitucional con entidades que intervienen en la formulación.</v>
      </c>
      <c r="P8" s="34">
        <v>0.33</v>
      </c>
      <c r="Q8" s="33" t="s">
        <v>130</v>
      </c>
      <c r="R8" s="33" t="s">
        <v>131</v>
      </c>
      <c r="S8" s="58">
        <v>0.63</v>
      </c>
      <c r="T8" s="49" t="s">
        <v>173</v>
      </c>
      <c r="U8" s="49" t="s">
        <v>180</v>
      </c>
    </row>
    <row r="9" spans="1:21" ht="377.25" customHeight="1" x14ac:dyDescent="0.25">
      <c r="A9" s="88"/>
      <c r="B9" s="37" t="str">
        <f>'Form Instrum'!A10</f>
        <v>R3</v>
      </c>
      <c r="C9" s="37" t="str">
        <f>'Form Instrum'!B10</f>
        <v>Posibilidad de desactualización de estudios y diseños del proyecto.</v>
      </c>
      <c r="D9" s="38" t="str">
        <f>'Form Instrum'!C10</f>
        <v>OPERATIVO</v>
      </c>
      <c r="E9" s="37">
        <f>'Form Instrum'!D10</f>
        <v>2</v>
      </c>
      <c r="F9" s="37">
        <f>'Form Instrum'!E10</f>
        <v>4</v>
      </c>
      <c r="G9" s="39" t="str">
        <f>'Form Instrum'!F10</f>
        <v>ZONA RIESGO ALTA</v>
      </c>
      <c r="H9" s="37" t="str">
        <f>'Form Instrum'!G10</f>
        <v>Al inicio de cada proyecto, el responsable de la formulación elabora un cronograma de trabajo para estimar los tiempo de la formulación del instrumento y se actualiza en la medida que se realizan modificaciones al mismo. Dentro de los Comités Técnicos se mantiene la evidencia de los cronogramas propuestos, así como del seguimiento descriptivo de los avances, de acuerdo con la metodología para la formulación de proyectos denominada Ciclo de Estructuración de Proyectos que contiene formatos y controles determinados para cada etapa de proyecto. De igual manera, el responsable de la formulación del instrumento coordina y realiza Comités de Coordinación Interinstitucional con entidades que intervienen en la formulación para garantizar que se cuenten con los lineamientos en la formulación de cada proyecto de manera oportuna y evitar retrasos. Se mantienen actas de las reuniones de los compromisos y temas tratados. De acuerdo a las etapas del ciclo de estructuración del proyecto y el cronograma de trabajo, el líder SIG, realiza seguimientos a la ejecución del proyecto mediante formato de seguimiento FUSS (mensual), plan de acción (trimestral), ciclo de estructuración e indicadores de gestión. (trimestral) y Comités Técnicos (mensual). En caso de presentarse retrasos en la formulación de los instrumentos de planeamiento, se generan alertas tanto en los instrumentos de seguimiento como en las reunioes de comités técnicos. Como complemento al control, y de acuerdo con los estudios técnicos que se realicen, el líder del SIG mantiene actualizada una Base de datos de consultores con alto grado de experticia para la elaboración de estudios técnicos de manera semestral. En caso de detectar estudios o diseños del proyecto desactualizados, se contratatan nuevamente los estudios correspondientes y se informa la situación a los organismos de control interno de gestión y disciplinario.. 0. 0</v>
      </c>
      <c r="I9" s="40" t="str">
        <f>'Form Instrum'!H10</f>
        <v>PROBABILIDAD</v>
      </c>
      <c r="J9" s="37">
        <f>'Form Instrum'!I10</f>
        <v>2</v>
      </c>
      <c r="K9" s="37">
        <f>'Form Instrum'!J10</f>
        <v>4</v>
      </c>
      <c r="L9" s="37">
        <f>'Form Instrum'!K10</f>
        <v>32</v>
      </c>
      <c r="M9" s="39" t="str">
        <f>'Form Instrum'!L10</f>
        <v>ZONA RIESGO ALTA</v>
      </c>
      <c r="N9" s="37" t="str">
        <f>'Form Instrum'!M10</f>
        <v>EVITAR EL RIESGO</v>
      </c>
      <c r="O9" s="37" t="str">
        <f>'Form Instrum'!N10</f>
        <v xml:space="preserve">1. Elaborar un cronograma de trabajo para la formulación de los proyectos y realizar los seguimientos a la ejecución de los proyectos.
2. Realizar la coordinación interinstitucional con entidades que intervienen en la formulación.
3. Mantener actualizada la base de datos de consultores con alto grado de experticia para la elaboración de estudios técnicos. </v>
      </c>
      <c r="P9" s="34">
        <v>0.33</v>
      </c>
      <c r="Q9" s="33" t="s">
        <v>132</v>
      </c>
      <c r="R9" s="33" t="s">
        <v>133</v>
      </c>
      <c r="S9" s="58">
        <v>0.67</v>
      </c>
      <c r="T9" s="57" t="s">
        <v>178</v>
      </c>
      <c r="U9" s="57" t="s">
        <v>179</v>
      </c>
    </row>
    <row r="10" spans="1:21" ht="141" customHeight="1" x14ac:dyDescent="0.25">
      <c r="A10" s="89" t="s">
        <v>90</v>
      </c>
      <c r="B10" s="37" t="str">
        <f>'Eval Finan Proye'!A8</f>
        <v>R1</v>
      </c>
      <c r="C10" s="37" t="str">
        <f>'Eval Finan Proye'!B8</f>
        <v>Posibilidad de reportes errados o inexactos de información oficial sobre el estado de los negocios fiduciarios.</v>
      </c>
      <c r="D10" s="38" t="str">
        <f>'Eval Finan Proye'!C8</f>
        <v>FINANCIERO</v>
      </c>
      <c r="E10" s="37">
        <f>'Eval Finan Proye'!D8</f>
        <v>5</v>
      </c>
      <c r="F10" s="37">
        <f>'Eval Finan Proye'!E8</f>
        <v>4</v>
      </c>
      <c r="G10" s="39" t="str">
        <f>'Eval Finan Proye'!F8</f>
        <v>ZONA RIESGO EXTREMA</v>
      </c>
      <c r="H10" s="37" t="str">
        <f>'Eval Finan Proye'!G8</f>
        <v xml:space="preserve">No se encuentra documentado el control. </v>
      </c>
      <c r="I10" s="40" t="str">
        <f>'Eval Finan Proye'!H8</f>
        <v>PROBABILIDAD</v>
      </c>
      <c r="J10" s="37">
        <f>'Eval Finan Proye'!I8</f>
        <v>5</v>
      </c>
      <c r="K10" s="37">
        <f>'Eval Finan Proye'!J8</f>
        <v>4</v>
      </c>
      <c r="L10" s="37">
        <f>'Eval Finan Proye'!K8</f>
        <v>80</v>
      </c>
      <c r="M10" s="39" t="str">
        <f>'Eval Finan Proye'!L8</f>
        <v>ZONA RIESGO EXTREMA</v>
      </c>
      <c r="N10" s="37" t="str">
        <f>'Eval Finan Proye'!M8</f>
        <v>EVITAR EL RIESGO</v>
      </c>
      <c r="O10" s="6" t="str">
        <f>'Eval Finan Proye'!N8</f>
        <v>Documentar y oficializar el control orientado al cumplimiento de cada una de los tiempos necesarios para la presentación de informes y en caso de incumplimiento tomar las decisiones pertinentes.</v>
      </c>
      <c r="P10" s="34" t="s">
        <v>78</v>
      </c>
      <c r="Q10" s="33" t="s">
        <v>78</v>
      </c>
      <c r="R10" s="75" t="s">
        <v>134</v>
      </c>
      <c r="S10" s="34">
        <v>0.5</v>
      </c>
      <c r="T10" s="80" t="s">
        <v>181</v>
      </c>
      <c r="U10" s="71" t="s">
        <v>182</v>
      </c>
    </row>
    <row r="11" spans="1:21" ht="132" customHeight="1" x14ac:dyDescent="0.25">
      <c r="A11" s="90"/>
      <c r="B11" s="37" t="str">
        <f>'Eval Finan Proye'!A9</f>
        <v>R2</v>
      </c>
      <c r="C11" s="37" t="str">
        <f>'Eval Finan Proye'!B9</f>
        <v xml:space="preserve">Reprocesos en el trámite de instrucciones, y documentos fiduciarios
Rotación de miembros de Junta y supervisores de contratos. </v>
      </c>
      <c r="D11" s="38" t="str">
        <f>'Eval Finan Proye'!C9</f>
        <v>FINANCIERO</v>
      </c>
      <c r="E11" s="37">
        <f>'Eval Finan Proye'!D9</f>
        <v>5</v>
      </c>
      <c r="F11" s="37">
        <f>'Eval Finan Proye'!E9</f>
        <v>4</v>
      </c>
      <c r="G11" s="39" t="str">
        <f>'Eval Finan Proye'!F9</f>
        <v>ZONA RIESGO EXTREMA</v>
      </c>
      <c r="H11" s="37" t="str">
        <f>'Eval Finan Proye'!G9</f>
        <v>No se encuentra documentado el control.. 0. 0</v>
      </c>
      <c r="I11" s="40">
        <f>'Eval Finan Proye'!H9</f>
        <v>0</v>
      </c>
      <c r="J11" s="37">
        <f>'Eval Finan Proye'!I9</f>
        <v>5</v>
      </c>
      <c r="K11" s="37">
        <f>'Eval Finan Proye'!J9</f>
        <v>4</v>
      </c>
      <c r="L11" s="37">
        <f>'Eval Finan Proye'!K9</f>
        <v>80</v>
      </c>
      <c r="M11" s="39" t="str">
        <f>'Eval Finan Proye'!L9</f>
        <v>ZONA RIESGO EXTREMA</v>
      </c>
      <c r="N11" s="37" t="str">
        <f>'Eval Finan Proye'!M9</f>
        <v>EVITAR EL RIESGO</v>
      </c>
      <c r="O11" s="37" t="str">
        <f>'Eval Finan Proye'!N9</f>
        <v>Documentar y oficializar el control orientado al cumplimiento de cada una de los tiempos necesarios para la realización de los pagos y en caso de incumplimiento tomar las decisiones pertinentes.</v>
      </c>
      <c r="P11" s="34" t="s">
        <v>78</v>
      </c>
      <c r="Q11" s="33" t="s">
        <v>78</v>
      </c>
      <c r="R11" s="76"/>
      <c r="S11" s="34">
        <v>0.5</v>
      </c>
      <c r="T11" s="81"/>
      <c r="U11" s="72"/>
    </row>
    <row r="12" spans="1:21" ht="181.5" customHeight="1" x14ac:dyDescent="0.25">
      <c r="A12" s="42" t="s">
        <v>91</v>
      </c>
      <c r="B12" s="37" t="str">
        <f>'G Predial Social'!A8</f>
        <v>R1</v>
      </c>
      <c r="C12" s="37" t="str">
        <f>'G Predial Social'!B8</f>
        <v>Posibilidad de uso indebido de información privilegiada para favorecimiento de un interés particular.</v>
      </c>
      <c r="D12" s="38" t="str">
        <f>'G Predial Social'!C8</f>
        <v>CORRUPCIÓN</v>
      </c>
      <c r="E12" s="37">
        <f>'G Predial Social'!D8</f>
        <v>3</v>
      </c>
      <c r="F12" s="37">
        <f>'G Predial Social'!E8</f>
        <v>4</v>
      </c>
      <c r="G12" s="39" t="str">
        <f>'G Predial Social'!F8</f>
        <v>ZONA RIESGO EXTREMA</v>
      </c>
      <c r="H12" s="37" t="str">
        <f>'G Predial Social'!G8</f>
        <v>Para cada contrato de prestación de servicios se tiene establecida la obligación "Mantener la reserva y confidencialidad de la información que obtenga como consecuencia de las actividades que desarrolle para el cumplimiento del objeto del contrato" la cual es objeto de verificación por parte del Supervisor mensualmente mediante el Certificado de Supervisión. De igual manera, se realizan los Comités de Autoevaluación y Seguimiento de manera trimestral donde se hace seguimiento al avance del proceso de adquisición predial, al cumplimiento de los términos establecidos por la normatividad y al cumplimiento del Plan de Gestión Social, los cuales quedan documentados en actas y en los formatos de seguimiento con las medidas adoptadas según los resultados y en caso de detectar alguna situación de uso indebido de información se informa a las instancias de Control correspondiente.  . 0. 0</v>
      </c>
      <c r="I12" s="40" t="str">
        <f>'G Predial Social'!H8</f>
        <v>PROBABILIDAD</v>
      </c>
      <c r="J12" s="37">
        <f>'G Predial Social'!I8</f>
        <v>1</v>
      </c>
      <c r="K12" s="37">
        <f>'G Predial Social'!J8</f>
        <v>4</v>
      </c>
      <c r="L12" s="37">
        <f>'G Predial Social'!K8</f>
        <v>16</v>
      </c>
      <c r="M12" s="39" t="str">
        <f>'G Predial Social'!L8</f>
        <v>ZONA RIESGO ALTA</v>
      </c>
      <c r="N12" s="37" t="str">
        <f>'G Predial Social'!M8</f>
        <v>EVITAR EL RIESGO</v>
      </c>
      <c r="O12" s="37" t="str">
        <f>'G Predial Social'!N8</f>
        <v>Socializar el Código de Integridad en los equipos de trabajo de la Dirección de Predios y de la Oficina de Gestión Social y los protocolos de la información según su clasificación.</v>
      </c>
      <c r="P12" s="34">
        <v>0.25</v>
      </c>
      <c r="Q12" s="33" t="s">
        <v>112</v>
      </c>
      <c r="R12" s="33" t="s">
        <v>135</v>
      </c>
      <c r="S12" s="55">
        <v>0.66</v>
      </c>
      <c r="T12" s="54" t="s">
        <v>80</v>
      </c>
      <c r="U12" s="54" t="s">
        <v>217</v>
      </c>
    </row>
    <row r="13" spans="1:21" ht="317.25" customHeight="1" x14ac:dyDescent="0.25">
      <c r="A13" s="86" t="s">
        <v>92</v>
      </c>
      <c r="B13" s="37" t="str">
        <f>'Ejec Proy'!A8</f>
        <v>R1</v>
      </c>
      <c r="C13" s="37" t="str">
        <f>'Ejec Proy'!B8</f>
        <v>Posibilidad de recibir o solicitar dádivas para estructurar documentos técnicos preliminares orientados a un interés particular.</v>
      </c>
      <c r="D13" s="38" t="str">
        <f>'Ejec Proy'!C8</f>
        <v>CORRUPCIÓN</v>
      </c>
      <c r="E13" s="37">
        <f>'Ejec Proy'!D8</f>
        <v>2</v>
      </c>
      <c r="F13" s="37">
        <f>'Ejec Proy'!E8</f>
        <v>3</v>
      </c>
      <c r="G13" s="39" t="str">
        <f>'Ejec Proy'!F8</f>
        <v>ZONA RIESGO MODERADA</v>
      </c>
      <c r="H13" s="37" t="str">
        <f>'Ejec Proy'!G8</f>
        <v>El documento técnico de soporte es revisado por el Subgerente de Desarrollo de Proyectos cada vez que se requiera para someterlo a una eventual viabilización. La viabilización del proyecto se surte por el Comité Fiduciario para los que aplique o por un el supervisor luego de cumplidos los requisitos de perfeccionamiento de la documentación técnica, la cual queda registrada en acta de aprobación. El proceso revisa si la información insumo es consistente con los resultados del estudio técnico de soporte.. 0. 0</v>
      </c>
      <c r="I13" s="40" t="str">
        <f>'Ejec Proy'!H8</f>
        <v>PROBABILIDAD</v>
      </c>
      <c r="J13" s="37">
        <f>'Ejec Proy'!I8</f>
        <v>1</v>
      </c>
      <c r="K13" s="37">
        <f>'Ejec Proy'!J8</f>
        <v>3</v>
      </c>
      <c r="L13" s="37">
        <f>'Ejec Proy'!K8</f>
        <v>12</v>
      </c>
      <c r="M13" s="39" t="str">
        <f>'Ejec Proy'!L8</f>
        <v>ZONA RIESGO MODERADA</v>
      </c>
      <c r="N13" s="37" t="str">
        <f>'Ejec Proy'!M8</f>
        <v>EVITAR EL RIESGO</v>
      </c>
      <c r="O13" s="37" t="str">
        <f>'Ejec Proy'!N8</f>
        <v xml:space="preserve">Establecer un mecanismo de registro de control de cambios de los DTS. </v>
      </c>
      <c r="P13" s="34">
        <v>0.33</v>
      </c>
      <c r="Q13" s="33" t="s">
        <v>218</v>
      </c>
      <c r="R13" s="45" t="s">
        <v>113</v>
      </c>
      <c r="S13" s="58">
        <v>0.66</v>
      </c>
      <c r="T13" s="57" t="s">
        <v>183</v>
      </c>
      <c r="U13" s="45" t="s">
        <v>219</v>
      </c>
    </row>
    <row r="14" spans="1:21" ht="242.25" x14ac:dyDescent="0.25">
      <c r="A14" s="88"/>
      <c r="B14" s="37" t="str">
        <f>'Ejec Proy'!A9</f>
        <v>R2</v>
      </c>
      <c r="C14" s="37" t="str">
        <f>'Ejec Proy'!B9</f>
        <v>Posibilidad de aceptar o solicitar dádivas para recibir parcial y/o final un producto u obra sin el cumplimiento de los requisitos técnicos.</v>
      </c>
      <c r="D14" s="38" t="str">
        <f>'Ejec Proy'!C9</f>
        <v>CORRUPCIÓN</v>
      </c>
      <c r="E14" s="37">
        <f>'Ejec Proy'!D9</f>
        <v>2</v>
      </c>
      <c r="F14" s="37">
        <f>'Ejec Proy'!E9</f>
        <v>3</v>
      </c>
      <c r="G14" s="39" t="str">
        <f>'Ejec Proy'!F9</f>
        <v>ZONA RIESGO MODERADA</v>
      </c>
      <c r="H14" s="37" t="str">
        <f>'Ejec Proy'!G9</f>
        <v>0. 0. El documento técnico de soporte es revisado por el Subgerente de Desarrollo de Proyectos cada vez que se requiera para someterlo a una eventual viabilización. La viabilización del proyecto se surte por el Comité Fiduciario para los que aplique o por un el supervisor luego de cumplidos los requisitos de perfeccionamiento de la documentación técnica, la cual queda registrada en acta de aprobación. El proceso revisa si la información insumo es consistente con los resultados del estudio técnico de soporte.</v>
      </c>
      <c r="I14" s="40" t="str">
        <f>'Ejec Proy'!H9</f>
        <v>PROBABILIDAD</v>
      </c>
      <c r="J14" s="37">
        <f>'Ejec Proy'!I9</f>
        <v>2</v>
      </c>
      <c r="K14" s="37">
        <f>'Ejec Proy'!J9</f>
        <v>3</v>
      </c>
      <c r="L14" s="37">
        <f>'Ejec Proy'!K9</f>
        <v>24</v>
      </c>
      <c r="M14" s="39" t="str">
        <f>'Ejec Proy'!L9</f>
        <v>ZONA RIESGO MODERADA</v>
      </c>
      <c r="N14" s="37" t="str">
        <f>'Ejec Proy'!M9</f>
        <v>EVITAR EL RIESGO</v>
      </c>
      <c r="O14" s="37" t="str">
        <f>'Ejec Proy'!N9</f>
        <v xml:space="preserve">Establecer un mecanismo de registro de control de cambios de los DTS. </v>
      </c>
      <c r="P14" s="34">
        <v>0.33</v>
      </c>
      <c r="Q14" s="33" t="s">
        <v>136</v>
      </c>
      <c r="R14" s="45" t="s">
        <v>111</v>
      </c>
      <c r="S14" s="58">
        <v>0.66</v>
      </c>
      <c r="T14" s="57" t="s">
        <v>220</v>
      </c>
      <c r="U14" s="51" t="s">
        <v>184</v>
      </c>
    </row>
    <row r="15" spans="1:21" ht="204" x14ac:dyDescent="0.25">
      <c r="A15" s="86" t="s">
        <v>93</v>
      </c>
      <c r="B15" s="37" t="str">
        <f>Comerc!A8</f>
        <v>R1</v>
      </c>
      <c r="C15" s="37" t="str">
        <f>Comerc!B8</f>
        <v>Posibilidad de favorecimiento a terceros en los procesos de comercialización.</v>
      </c>
      <c r="D15" s="38" t="str">
        <f>Comerc!C8</f>
        <v>CORRUPCIÓN</v>
      </c>
      <c r="E15" s="37">
        <f>Comerc!D8</f>
        <v>1</v>
      </c>
      <c r="F15" s="37">
        <f>Comerc!E8</f>
        <v>5</v>
      </c>
      <c r="G15" s="39" t="str">
        <f>Comerc!F8</f>
        <v>ZONA RIESGO ALTA</v>
      </c>
      <c r="H15" s="37" t="str">
        <f>Comerc!G8</f>
        <v>Cada vez que pretende realizar una comercialización (arriendo, venta o servicios del portafolio), el profesional asignado de la Subgerencia de Gestión Inmobiliaria y/o de la Dirección Comercial proyecta los estudios previos o el documento que haga sus veces para la justificar el negocio inmobiliario, los cuales son revisados por el jefe de área y posteriormente son presentados al Comité de Contratación para la aprobación. Posteriormente los estudios previos y la documentación requerida se remiten mediante comunicación interna a la Dirección Contractual para adelantar los trámites precontractuales correspondientes y el abogado asignado prepara la minuta contractual para la revisión de la Directora Contractual o, cuando aplique, se revisa en la Gerencia General. Posteriormente se procede con la firma del contrato para dar inicio al objeto contractual. En caso de corresponder con una convocatoria pública, se procede con la publicar en la plataforma Secop II y/o sitio Web de la Entidad para las observaciones de los interesados. En caso de encontrarse inconsistencias en los documentos previos, se devuelva al área correspondiente para los ajustes respectivos.. 0. 0</v>
      </c>
      <c r="I15" s="40" t="str">
        <f>Comerc!H8</f>
        <v>PROBABILIDAD</v>
      </c>
      <c r="J15" s="37">
        <f>Comerc!I8</f>
        <v>1</v>
      </c>
      <c r="K15" s="37">
        <f>Comerc!J8</f>
        <v>5</v>
      </c>
      <c r="L15" s="37">
        <f>Comerc!K8</f>
        <v>20</v>
      </c>
      <c r="M15" s="39" t="str">
        <f>Comerc!L8</f>
        <v>ZONA RIESGO ALTA</v>
      </c>
      <c r="N15" s="37" t="str">
        <f>Comerc!M8</f>
        <v>EVITAR EL RIESGO</v>
      </c>
      <c r="O15" s="37" t="str">
        <f>Comerc!N8</f>
        <v>Publicar los procesos de comercialización (convocatorias) en el sitio web de la Empresa.</v>
      </c>
      <c r="P15" s="34" t="s">
        <v>78</v>
      </c>
      <c r="Q15" s="33" t="s">
        <v>78</v>
      </c>
      <c r="R15" s="33" t="s">
        <v>114</v>
      </c>
      <c r="S15" s="58" t="s">
        <v>78</v>
      </c>
      <c r="T15" s="57" t="s">
        <v>78</v>
      </c>
      <c r="U15" s="57" t="s">
        <v>185</v>
      </c>
    </row>
    <row r="16" spans="1:21" ht="140.25" x14ac:dyDescent="0.25">
      <c r="A16" s="88"/>
      <c r="B16" s="37" t="str">
        <f>Comerc!A9</f>
        <v>R2</v>
      </c>
      <c r="C16" s="37" t="str">
        <f>Comerc!B9</f>
        <v>Posibilidad de que los predios susceptibles de comercializar se conviertan en activos improductivos y no se pueda concretar un negocio inmobiliario para el desarrollo del proyecto de renovación urbana.</v>
      </c>
      <c r="D16" s="38" t="str">
        <f>Comerc!C9</f>
        <v>ESTRATÉGICO</v>
      </c>
      <c r="E16" s="37">
        <f>Comerc!D9</f>
        <v>4</v>
      </c>
      <c r="F16" s="37">
        <f>Comerc!E9</f>
        <v>4</v>
      </c>
      <c r="G16" s="39" t="str">
        <f>Comerc!F9</f>
        <v>ZONA RIESGO EXTREMA</v>
      </c>
      <c r="H16" s="37" t="str">
        <f>Comerc!G9</f>
        <v>0. 0. El profesional asignado de la Dirección Comercial identifica los eventos promocionales a los cuales se pueden asistir y comunica al Director Comercial para que se realicen las gestiones contractuales para la participación. En caso de ser viabilizado, el Director Comercial con el acompañamiento de las Gerencias de los Proyectos, organizan la información que se debe dar a conocer para atraer a los desarrolladores o socios estratégicos potenciales para la comercialización. En caso de no lograr vinculaciones de posibles desarrolladores a través de ferias y eventos inmobiliarios, se analizan estrategias alternativas como reuniones, convocatorias, mailing o comunicaciones directas para motivar la participación de los proyectos.</v>
      </c>
      <c r="I16" s="40" t="str">
        <f>Comerc!H9</f>
        <v>IMPACTO</v>
      </c>
      <c r="J16" s="37">
        <f>Comerc!I9</f>
        <v>4</v>
      </c>
      <c r="K16" s="37">
        <f>Comerc!J9</f>
        <v>4</v>
      </c>
      <c r="L16" s="37">
        <f>Comerc!K9</f>
        <v>64</v>
      </c>
      <c r="M16" s="39" t="str">
        <f>Comerc!L9</f>
        <v>ZONA RIESGO EXTREMA</v>
      </c>
      <c r="N16" s="37" t="str">
        <f>Comerc!M9</f>
        <v>EVITAR EL RIESGO</v>
      </c>
      <c r="O16" s="37" t="str">
        <f>Comerc!N9</f>
        <v>Identificar las zonas susceptibles de comercialización desde la planeación del proyecto y definir las estrategias de comercialización.</v>
      </c>
      <c r="P16" s="34">
        <v>0.33</v>
      </c>
      <c r="Q16" s="33" t="s">
        <v>137</v>
      </c>
      <c r="R16" s="33" t="s">
        <v>138</v>
      </c>
      <c r="S16" s="58">
        <v>0.66</v>
      </c>
      <c r="T16" s="57" t="s">
        <v>186</v>
      </c>
      <c r="U16" s="57" t="s">
        <v>187</v>
      </c>
    </row>
    <row r="17" spans="1:21" ht="172.5" customHeight="1" x14ac:dyDescent="0.25">
      <c r="A17" s="42" t="s">
        <v>94</v>
      </c>
      <c r="B17" s="37" t="str">
        <f>'Direc Ges Seg Proy'!A8</f>
        <v>R1</v>
      </c>
      <c r="C17" s="37" t="str">
        <f>'Direc Ges Seg Proy'!B8</f>
        <v>Posibilidad de brindar información desactualizada e inexacta del avance de los proyectos.</v>
      </c>
      <c r="D17" s="38" t="str">
        <f>'Direc Ges Seg Proy'!C8</f>
        <v>ESTRATÉGICO</v>
      </c>
      <c r="E17" s="37">
        <f>'Direc Ges Seg Proy'!D8</f>
        <v>1</v>
      </c>
      <c r="F17" s="37">
        <f>'Direc Ges Seg Proy'!E8</f>
        <v>3</v>
      </c>
      <c r="G17" s="39" t="str">
        <f>'Direc Ges Seg Proy'!F8</f>
        <v>ZONA RIESGO MODERADA</v>
      </c>
      <c r="H17" s="37" t="str">
        <f>'Direc Ges Seg Proy'!G8</f>
        <v>Los profesionales de la Subgerencia de Planeación y Administración de Proyectos verifican mensualmente la clasificación y categorización de la información, en el repositorio del Banco de Información de Proyectos, garantizando su veracidad de acuerdo al cronograma oficial y a la estructura definida del banco de proyectos.
Si hay información pendiente por cargar, se generan las alertas solicitando por correo electrónico al profesional o a los responsables de la misma, realizar el ajuste y el cargue de la información, una vez se tenga la información actualizada se presenta a los gerentes un estado del avance para el seguimiento de la alta dirección.. 0. 0</v>
      </c>
      <c r="I17" s="40" t="str">
        <f>'Direc Ges Seg Proy'!H8</f>
        <v>PROBABILIDAD</v>
      </c>
      <c r="J17" s="37">
        <f>'Direc Ges Seg Proy'!I8</f>
        <v>1</v>
      </c>
      <c r="K17" s="37">
        <f>'Direc Ges Seg Proy'!J8</f>
        <v>3</v>
      </c>
      <c r="L17" s="37">
        <f>'Direc Ges Seg Proy'!K8</f>
        <v>12</v>
      </c>
      <c r="M17" s="39" t="str">
        <f>'Direc Ges Seg Proy'!L8</f>
        <v>ZONA RIESGO MODERADA</v>
      </c>
      <c r="N17" s="37" t="str">
        <f>'Direc Ges Seg Proy'!M8</f>
        <v>REDUCIR EL RIESGO</v>
      </c>
      <c r="O17" s="37" t="str">
        <f>'Direc Ges Seg Proy'!N8</f>
        <v>Con los instrumentos de seguimiento implementados por la Subgerencia de Planeación y Administración de Proyectos, estructurando el proceso para un eficiente seguimiento a los proyectos.</v>
      </c>
      <c r="P17" s="34">
        <v>0.33</v>
      </c>
      <c r="Q17" s="33" t="s">
        <v>115</v>
      </c>
      <c r="R17" s="33" t="s">
        <v>139</v>
      </c>
      <c r="S17" s="34">
        <v>0.5</v>
      </c>
      <c r="T17" s="49" t="s">
        <v>166</v>
      </c>
      <c r="U17" s="51" t="s">
        <v>221</v>
      </c>
    </row>
    <row r="18" spans="1:21" ht="153" x14ac:dyDescent="0.25">
      <c r="A18" s="86" t="s">
        <v>95</v>
      </c>
      <c r="B18" s="37" t="str">
        <f>'G Jur Contr'!A8</f>
        <v>R1</v>
      </c>
      <c r="C18" s="37" t="str">
        <f>'G Jur Contr'!B8</f>
        <v>Posibilidad de manipulación indebida de procesos judiciales para favorecer un interés particular.</v>
      </c>
      <c r="D18" s="38" t="str">
        <f>'G Jur Contr'!C8</f>
        <v>CORRUPCIÓN</v>
      </c>
      <c r="E18" s="37">
        <f>'G Jur Contr'!D8</f>
        <v>2</v>
      </c>
      <c r="F18" s="37">
        <f>'G Jur Contr'!E8</f>
        <v>3</v>
      </c>
      <c r="G18" s="39" t="str">
        <f>'G Jur Contr'!F8</f>
        <v>ZONA RIESGO MODERADA</v>
      </c>
      <c r="H18" s="37" t="str">
        <f>'G Jur Contr'!G8</f>
        <v>Cada vez que se conoce de un proceso judicial o extrajudicial en el que la ERU actúa como parte activa o pasiva, el abogado apoderado revisa el proceso, califica el contingente judicial y valora las posibilidades de éxito procesal elaborando una ficha técnica que contiene una evaluación jurídica preliminar. En los casos en que se requiera la intervención del Comité de Conciliación la ficha técnica contiene la respectiva recomendación para la toma de decisiones. En cada audiencia judicial y extrajudicial, se suscribe un acta por las partes consignando las decisiones adoptadas y el abogado apoderado actualiza las actuaciones en el Sistema de Información de Procesos Judiciales SIPROJ. En caso en que se identifiquen actuaciones indebidas, se pone en conocimiento de los organismos de control interno y externo.</v>
      </c>
      <c r="I18" s="40" t="str">
        <f>'G Jur Contr'!H8</f>
        <v>PROBABILIDAD</v>
      </c>
      <c r="J18" s="37">
        <f>'G Jur Contr'!I8</f>
        <v>1</v>
      </c>
      <c r="K18" s="37">
        <f>'G Jur Contr'!J8</f>
        <v>3</v>
      </c>
      <c r="L18" s="37">
        <f>'G Jur Contr'!K8</f>
        <v>12</v>
      </c>
      <c r="M18" s="39" t="str">
        <f>'G Jur Contr'!L8</f>
        <v>ZONA RIESGO MODERADA</v>
      </c>
      <c r="N18" s="37" t="str">
        <f>'G Jur Contr'!M8</f>
        <v>EVITAR EL RIESGO</v>
      </c>
      <c r="O18" s="37" t="str">
        <f>'G Jur Contr'!N8</f>
        <v>Realizar seguimiento a los procesos judiciales y del desempeño de la Defensa Judicial a través del SIPROJ y del Comité de Defensa Judicial, así como a través de los informes que se reportan a la Oficina de Control Interno.</v>
      </c>
      <c r="P18" s="34">
        <v>0.33</v>
      </c>
      <c r="Q18" s="33" t="s">
        <v>222</v>
      </c>
      <c r="R18" s="45" t="s">
        <v>83</v>
      </c>
      <c r="S18" s="34">
        <v>0.66</v>
      </c>
      <c r="T18" s="33" t="s">
        <v>223</v>
      </c>
      <c r="U18" s="45" t="s">
        <v>188</v>
      </c>
    </row>
    <row r="19" spans="1:21" ht="165.75" x14ac:dyDescent="0.25">
      <c r="A19" s="87"/>
      <c r="B19" s="37" t="str">
        <f>'G Jur Contr'!A9</f>
        <v>R2</v>
      </c>
      <c r="C19" s="37" t="str">
        <f>'G Jur Contr'!B9</f>
        <v>Estudios previos, Términos de Referencia o Pliego de Condiciones manipulados o hechos a la medida de un contratista en particular.</v>
      </c>
      <c r="D19" s="38" t="str">
        <f>'G Jur Contr'!C9</f>
        <v>CORRUPCIÓN</v>
      </c>
      <c r="E19" s="37">
        <f>'G Jur Contr'!D9</f>
        <v>2</v>
      </c>
      <c r="F19" s="37">
        <f>'G Jur Contr'!E9</f>
        <v>5</v>
      </c>
      <c r="G19" s="39" t="str">
        <f>'G Jur Contr'!F9</f>
        <v>ZONA RIESGO EXTREMA</v>
      </c>
      <c r="H19" s="37" t="str">
        <f>'G Jur Contr'!G9</f>
        <v>Anualmente se consolida y aprueba el Plan Anual de Adquisiciones por parte del Comité de Contratación. Cada vez que se requiera adelantar un trámite contractual, se verifica que la necesidad se encuentra incluida en el Plan Anual de Adquisiciones. Para el caso de contratos adelantados por medio del rubro de inversión, la Subgerencia de Planeación y Administración de proyectos hace la respectiva verificación y para el caso del contratos adelantados por medio del rubro de funcionamiento la Subgerencia de Gestión Corporativa. Para procesos de contratación específicos estipulados en el Manual de Contratación, estos son objeto de aprobación por parte del Comité de Contratación. Todas las decisiones quedan documentadas en actas. Cuando se detecte la falta de cumplimiento de requisitos en la documentación para adelantar la contratación, se informa al área solicitante y se devuelve el trámite correspondiente para realizar los ajustes necesarios.</v>
      </c>
      <c r="I19" s="40" t="str">
        <f>'G Jur Contr'!H9</f>
        <v>PROBABILIDAD</v>
      </c>
      <c r="J19" s="37">
        <f>'G Jur Contr'!I9</f>
        <v>2</v>
      </c>
      <c r="K19" s="37">
        <f>'G Jur Contr'!J9</f>
        <v>5</v>
      </c>
      <c r="L19" s="37">
        <f>'G Jur Contr'!K9</f>
        <v>40</v>
      </c>
      <c r="M19" s="39" t="str">
        <f>'G Jur Contr'!L9</f>
        <v>ZONA RIESGO EXTREMA</v>
      </c>
      <c r="N19" s="37" t="str">
        <f>'G Jur Contr'!M9</f>
        <v>EVITAR EL RIESGO</v>
      </c>
      <c r="O19" s="37" t="str">
        <f>'G Jur Contr'!N9</f>
        <v>Realizar seguimiento a trámites contractuales a través del Comité de Contratación y publicar los procesos a través del la plataforma SECOP.</v>
      </c>
      <c r="P19" s="34">
        <v>0.33</v>
      </c>
      <c r="Q19" s="33" t="s">
        <v>140</v>
      </c>
      <c r="R19" s="33" t="s">
        <v>224</v>
      </c>
      <c r="S19" s="34">
        <v>0.66</v>
      </c>
      <c r="T19" s="49" t="s">
        <v>167</v>
      </c>
      <c r="U19" s="57" t="s">
        <v>225</v>
      </c>
    </row>
    <row r="20" spans="1:21" ht="357.75" customHeight="1" x14ac:dyDescent="0.25">
      <c r="A20" s="88"/>
      <c r="B20" s="37" t="str">
        <f>'G Jur Contr'!A10</f>
        <v>R3</v>
      </c>
      <c r="C20" s="37" t="str">
        <f>'G Jur Contr'!B10</f>
        <v>Posibilidad de retrasos y/o vencimiento en los trámites contractuales y legales.</v>
      </c>
      <c r="D20" s="38" t="str">
        <f>'G Jur Contr'!C10</f>
        <v>OPERATIVO</v>
      </c>
      <c r="E20" s="37">
        <f>'G Jur Contr'!D10</f>
        <v>2</v>
      </c>
      <c r="F20" s="37">
        <f>'G Jur Contr'!E10</f>
        <v>4</v>
      </c>
      <c r="G20" s="39" t="str">
        <f>'G Jur Contr'!F10</f>
        <v>ZONA RIESGO ALTA</v>
      </c>
      <c r="H20" s="37" t="str">
        <f>'G Jur Contr'!G10</f>
        <v>Cada vez que se radica una solicitud por parte de las áreas, el profesional asignado de la Dirección de Gestión Contractual realiza seguimiento para asegurar el trámite oportuno de las mismas, lo cual queda documentado en la base de datos de seguimiento a trámites contractual en una matriz Excel. Si se detecta un inminente vencimiento se prioriza y ejecuta el trámite de manera inmediata lo cual finaliza con el visto bueno de los intervinientes.. Semanalmente la dependiente judicial realiza el seguimiento a los procesos judiciales a través de visitas y monitoreo sobre la plataforma digital de la rama judicial, lo cual se documenta en una matriz Excel y a través del registro del estado de cada proceso en el SIPROJWEB. Si hay un movimiento del proceso se digitaliza la pieza procesal y se remite a los responsables a través de correo electrónico. Si se detecta un inminente vencimiento, se prioriza y radica el trámite judicial ante la autoridad competente.</v>
      </c>
      <c r="I20" s="40" t="str">
        <f>'G Jur Contr'!H10</f>
        <v>PROBABILIDAD</v>
      </c>
      <c r="J20" s="37">
        <f>'G Jur Contr'!I10</f>
        <v>2</v>
      </c>
      <c r="K20" s="37">
        <f>'G Jur Contr'!J10</f>
        <v>4</v>
      </c>
      <c r="L20" s="37">
        <f>'G Jur Contr'!K10</f>
        <v>32</v>
      </c>
      <c r="M20" s="39" t="str">
        <f>'G Jur Contr'!L10</f>
        <v>ZONA RIESGO ALTA</v>
      </c>
      <c r="N20" s="37" t="str">
        <f>'G Jur Contr'!M10</f>
        <v>EVITAR EL RIESGO</v>
      </c>
      <c r="O20" s="37" t="str">
        <f>'G Jur Contr'!N10</f>
        <v>Mantener actualizada la matriz de seguimiento contractual y legal.</v>
      </c>
      <c r="P20" s="34">
        <v>0.33</v>
      </c>
      <c r="Q20" s="33" t="s">
        <v>141</v>
      </c>
      <c r="R20" s="33" t="s">
        <v>142</v>
      </c>
      <c r="S20" s="34">
        <v>0.66</v>
      </c>
      <c r="T20" s="49" t="s">
        <v>189</v>
      </c>
      <c r="U20" s="57" t="s">
        <v>226</v>
      </c>
    </row>
    <row r="21" spans="1:21" ht="201" customHeight="1" x14ac:dyDescent="0.25">
      <c r="A21" s="86" t="s">
        <v>96</v>
      </c>
      <c r="B21" s="37" t="str">
        <f>'G Financ'!A8</f>
        <v>R1</v>
      </c>
      <c r="C21" s="37" t="str">
        <f>'G Financ'!B8</f>
        <v>Posibilidad de alteración de la información financiera.</v>
      </c>
      <c r="D21" s="38" t="str">
        <f>'G Financ'!C8</f>
        <v>CORRUPCIÓN</v>
      </c>
      <c r="E21" s="37">
        <f>'G Financ'!D8</f>
        <v>1</v>
      </c>
      <c r="F21" s="37">
        <f>'G Financ'!E8</f>
        <v>4</v>
      </c>
      <c r="G21" s="39" t="str">
        <f>'G Financ'!F8</f>
        <v>ZONA RIESGO ALTA</v>
      </c>
      <c r="H21" s="37" t="str">
        <f>'G Financ'!G8</f>
        <v>Los documentos como solicitudes de certificados de disponibilidad presupuestal se realizan por el profesional del área responsable en el formato establecido en MIPG, el cual debe contener el objeto de la solicitud de los recursos y debe contar con los vistos buenos del profesional responsable para posteriormente pasar a firma de la ordenación del gasto. . Se cuenta con el Sistema Adminsitrativo y Financiero JSP7 - Gobierno, en donde se han registrado previamente los perfiles de utilización de cada uno de los módulos de tesorería, presupuesto y contabilidad, estos acceso deben tener usuario y clave de acceso de los responsables para registrar la información en el sistema.. 0</v>
      </c>
      <c r="I21" s="40" t="str">
        <f>'G Financ'!H8</f>
        <v>IMPACTO</v>
      </c>
      <c r="J21" s="37">
        <f>'G Financ'!I8</f>
        <v>1</v>
      </c>
      <c r="K21" s="37">
        <f>'G Financ'!J8</f>
        <v>2</v>
      </c>
      <c r="L21" s="37">
        <f>'G Financ'!K8</f>
        <v>8</v>
      </c>
      <c r="M21" s="39" t="str">
        <f>'G Financ'!L8</f>
        <v>ZONA RIESGO BAJA</v>
      </c>
      <c r="N21" s="37" t="str">
        <f>'G Financ'!M8</f>
        <v>EVITAR EL RIESGO</v>
      </c>
      <c r="O21" s="37" t="str">
        <f>'G Financ'!N8</f>
        <v>Realizar capacitaciones a los profesionales y técnicos del proceso financiero en materia de control interno disciplinario.</v>
      </c>
      <c r="P21" s="34">
        <v>0</v>
      </c>
      <c r="Q21" s="33" t="s">
        <v>116</v>
      </c>
      <c r="R21" s="33" t="s">
        <v>143</v>
      </c>
      <c r="S21" s="50">
        <v>0.5</v>
      </c>
      <c r="T21" s="49" t="s">
        <v>227</v>
      </c>
      <c r="U21" s="51" t="s">
        <v>228</v>
      </c>
    </row>
    <row r="22" spans="1:21" ht="267.75" customHeight="1" x14ac:dyDescent="0.25">
      <c r="A22" s="87"/>
      <c r="B22" s="37" t="str">
        <f>'G Financ'!A9</f>
        <v>R2</v>
      </c>
      <c r="C22" s="37" t="str">
        <f>'G Financ'!B9</f>
        <v xml:space="preserve">Inoportunidad en la articulación e interacción con los demas procesos en la realización de los pagos. </v>
      </c>
      <c r="D22" s="38" t="str">
        <f>'G Financ'!C9</f>
        <v>OPERATIVO</v>
      </c>
      <c r="E22" s="37">
        <f>'G Financ'!D9</f>
        <v>3</v>
      </c>
      <c r="F22" s="37">
        <f>'G Financ'!E9</f>
        <v>2</v>
      </c>
      <c r="G22" s="39" t="str">
        <f>'G Financ'!F9</f>
        <v>ZONA RIESGO MODERADA</v>
      </c>
      <c r="H22" s="37" t="str">
        <f>'G Financ'!G9</f>
        <v>Se cuenta con el Sistema Adminsitrativo y Financiero JSP7 - Gobierno, en donde se han registrado previamente los perfiles de utilización de cada uno de los módulos de tesorería, presupuesto y contabilidad, estos acceso deben tener usuario y clave de acceso de los responsables para registrar la información en el sistema.. 0. Para realizar un trámite de pago se debe contar además de los documentos soporte para el pago el certificado de cumplimiento firmado por el supervisor del contrato, este documento debe tener vistos buenos de los responsables de apoyo a la supervisión o en dado caso del supervisor del contrato quien certifica que se cumple con las obligaciones del contrato para porder realizar el pago.</v>
      </c>
      <c r="I22" s="40" t="str">
        <f>'G Financ'!H9</f>
        <v>PROBABILIDAD</v>
      </c>
      <c r="J22" s="37">
        <f>'G Financ'!I9</f>
        <v>2</v>
      </c>
      <c r="K22" s="37">
        <f>'G Financ'!J9</f>
        <v>2</v>
      </c>
      <c r="L22" s="37">
        <f>'G Financ'!K9</f>
        <v>16</v>
      </c>
      <c r="M22" s="39" t="str">
        <f>'G Financ'!L9</f>
        <v>ZONA RIESGO BAJA</v>
      </c>
      <c r="N22" s="37" t="str">
        <f>'G Financ'!M9</f>
        <v>REDUCIR EL RIESGO</v>
      </c>
      <c r="O22" s="37" t="str">
        <f>'G Financ'!N9</f>
        <v xml:space="preserve">Se realiza una planeación del proceso financiero frente a los recursos a ejecutar en cada vigencia </v>
      </c>
      <c r="P22" s="34">
        <v>1</v>
      </c>
      <c r="Q22" s="33" t="s">
        <v>117</v>
      </c>
      <c r="R22" s="33" t="s">
        <v>150</v>
      </c>
      <c r="S22" s="50">
        <v>1</v>
      </c>
      <c r="T22" s="49" t="s">
        <v>168</v>
      </c>
      <c r="U22" s="49" t="s">
        <v>229</v>
      </c>
    </row>
    <row r="23" spans="1:21" ht="191.25" customHeight="1" x14ac:dyDescent="0.25">
      <c r="A23" s="86" t="s">
        <v>97</v>
      </c>
      <c r="B23" s="37" t="str">
        <f>'G TH'!A8</f>
        <v>R1</v>
      </c>
      <c r="C23" s="37" t="str">
        <f>'G TH'!B8</f>
        <v xml:space="preserve">
La combinación de factores como falta de sistematización, errores de digitación y errores de cálculo pueden ocasionar errores en los valores a pagar en la nómina que no correspondan a lo establecido.</v>
      </c>
      <c r="D23" s="38" t="str">
        <f>'G TH'!C8</f>
        <v>OPERATIVO</v>
      </c>
      <c r="E23" s="37">
        <f>'G TH'!D8</f>
        <v>4</v>
      </c>
      <c r="F23" s="37">
        <f>'G TH'!E8</f>
        <v>1</v>
      </c>
      <c r="G23" s="39" t="str">
        <f>'G TH'!F8</f>
        <v>ZONA RIESGO MODERADA</v>
      </c>
      <c r="H23" s="37" t="e">
        <f>'G TH'!G8</f>
        <v>#REF!</v>
      </c>
      <c r="I23" s="40" t="str">
        <f>'G TH'!H8</f>
        <v>IMPACTO</v>
      </c>
      <c r="J23" s="37">
        <f>'G TH'!I8</f>
        <v>4</v>
      </c>
      <c r="K23" s="37">
        <f>'G TH'!J8</f>
        <v>1</v>
      </c>
      <c r="L23" s="37">
        <f>'G TH'!K8</f>
        <v>16</v>
      </c>
      <c r="M23" s="39" t="str">
        <f>'G TH'!L8</f>
        <v>ZONA RIESGO MODERADA</v>
      </c>
      <c r="N23" s="37" t="str">
        <f>'G TH'!M8</f>
        <v>EVITAR EL RIESGO</v>
      </c>
      <c r="O23" s="37" t="str">
        <f>'G TH'!N8</f>
        <v>Cada vez que se elabora la nómina,  antes de entregarla  a contabilidad, el profesional de talento humano revisa los valores a pagar para verificar que se esten pagando conforme a los criterios establecidos.</v>
      </c>
      <c r="P23" s="34">
        <v>0.25</v>
      </c>
      <c r="Q23" s="33" t="s">
        <v>104</v>
      </c>
      <c r="R23" s="33" t="s">
        <v>144</v>
      </c>
      <c r="S23" s="50">
        <v>0.67</v>
      </c>
      <c r="T23" s="49" t="s">
        <v>190</v>
      </c>
      <c r="U23" s="49" t="s">
        <v>191</v>
      </c>
    </row>
    <row r="24" spans="1:21" ht="300.75" customHeight="1" x14ac:dyDescent="0.25">
      <c r="A24" s="87"/>
      <c r="B24" s="37" t="str">
        <f>'G TH'!A9</f>
        <v>R2</v>
      </c>
      <c r="C24" s="37" t="str">
        <f>'G TH'!B9</f>
        <v>Por cambio de directrices y priorización de otras activiadades se puede ocacionar una baja participación o cancelación de las actividades de bienestar lo cual puede afectar el clima laboral.</v>
      </c>
      <c r="D24" s="38" t="str">
        <f>'G TH'!C9</f>
        <v>OPERATIVO</v>
      </c>
      <c r="E24" s="37">
        <f>'G TH'!D9</f>
        <v>4</v>
      </c>
      <c r="F24" s="37">
        <f>'G TH'!E9</f>
        <v>1</v>
      </c>
      <c r="G24" s="39" t="str">
        <f>'G TH'!F9</f>
        <v>ZONA RIESGO MODERADA</v>
      </c>
      <c r="H24" s="37" t="e">
        <f>'G TH'!G9</f>
        <v>#REF!</v>
      </c>
      <c r="I24" s="40" t="str">
        <f>'G TH'!H9</f>
        <v>PROBABILIDAD</v>
      </c>
      <c r="J24" s="37">
        <f>'G TH'!I9</f>
        <v>3</v>
      </c>
      <c r="K24" s="37">
        <f>'G TH'!J9</f>
        <v>1</v>
      </c>
      <c r="L24" s="37">
        <f>'G TH'!K9</f>
        <v>12</v>
      </c>
      <c r="M24" s="39" t="str">
        <f>'G TH'!L9</f>
        <v>ZONA RIESGO BAJA</v>
      </c>
      <c r="N24" s="37" t="str">
        <f>'G TH'!M9</f>
        <v>EVITAR EL RIESGO</v>
      </c>
      <c r="O24" s="37" t="str">
        <f>'G TH'!N9</f>
        <v xml:space="preserve">Realizar una escuesta de necesidades de bienestar con el fin de conocer los temas de mayor interés e incluirlos en el Plan Institucional de capacitación de la siguiente vigencia.
Seguimiento trimestral al cumplimiento de las actividades establecidas en el Plan Estratégico del Talento Humano del Plan de Seguridad y Salud en el Trabajo. </v>
      </c>
      <c r="P24" s="34">
        <v>0.5</v>
      </c>
      <c r="Q24" s="33" t="s">
        <v>81</v>
      </c>
      <c r="R24" s="33" t="s">
        <v>152</v>
      </c>
      <c r="S24" s="50">
        <v>0.84</v>
      </c>
      <c r="T24" s="49" t="s">
        <v>169</v>
      </c>
      <c r="U24" s="49" t="s">
        <v>192</v>
      </c>
    </row>
    <row r="25" spans="1:21" ht="229.5" x14ac:dyDescent="0.25">
      <c r="A25" s="88"/>
      <c r="B25" s="37" t="str">
        <f>'G TH'!A10</f>
        <v>R3</v>
      </c>
      <c r="C25" s="37" t="str">
        <f>'G TH'!B10</f>
        <v>Por factores como falta de conocimiento por parte de evaluados y evaluadores sobre la normatividad y procedimiento que los regulan  y falta de apropiación de su importancia, se puede generar un incumplimiento en los plazos establecidos para la suscripción y seguimiento de los acuerdos de gestión.</v>
      </c>
      <c r="D25" s="38" t="str">
        <f>'G TH'!C10</f>
        <v>OPERATIVO</v>
      </c>
      <c r="E25" s="37">
        <f>'G TH'!D10</f>
        <v>3</v>
      </c>
      <c r="F25" s="37">
        <f>'G TH'!E10</f>
        <v>1</v>
      </c>
      <c r="G25" s="39" t="str">
        <f>'G TH'!F10</f>
        <v>ZONA RIESGO BAJA</v>
      </c>
      <c r="H25" s="37" t="e">
        <f>'G TH'!G10</f>
        <v>#REF!</v>
      </c>
      <c r="I25" s="40" t="str">
        <f>'G TH'!H10</f>
        <v>IMPACTO</v>
      </c>
      <c r="J25" s="37">
        <f>'G TH'!I10</f>
        <v>3</v>
      </c>
      <c r="K25" s="37">
        <f>'G TH'!J10</f>
        <v>1</v>
      </c>
      <c r="L25" s="37">
        <f>'G TH'!K10</f>
        <v>12</v>
      </c>
      <c r="M25" s="39" t="str">
        <f>'G TH'!L10</f>
        <v>ZONA RIESGO BAJA</v>
      </c>
      <c r="N25" s="37" t="str">
        <f>'G TH'!M10</f>
        <v>EVITAR EL RIESGO</v>
      </c>
      <c r="O25" s="37" t="str">
        <f>'G TH'!N10</f>
        <v>Capacitar a los evaluadores y evaluados, enviar correos recordando los plazos establecidos, informar cuando se han vencido los plazos y talento humano no ha recibido los acuerdos suscritos.</v>
      </c>
      <c r="P25" s="34">
        <v>0.5</v>
      </c>
      <c r="Q25" s="33" t="s">
        <v>82</v>
      </c>
      <c r="R25" s="33" t="s">
        <v>145</v>
      </c>
      <c r="S25" s="50">
        <v>1</v>
      </c>
      <c r="T25" s="57" t="s">
        <v>193</v>
      </c>
      <c r="U25" s="51" t="s">
        <v>252</v>
      </c>
    </row>
    <row r="26" spans="1:21" ht="165.75" x14ac:dyDescent="0.25">
      <c r="A26" s="42" t="s">
        <v>85</v>
      </c>
      <c r="B26" s="30" t="str">
        <f>'G Ambiental'!A8</f>
        <v>R1</v>
      </c>
      <c r="C26" s="30" t="str">
        <f>'G Ambiental'!B8</f>
        <v>Posibilidad de no gestionar los aspectos ambientales generados dentro o fuera de la Empresa.</v>
      </c>
      <c r="D26" s="38" t="str">
        <f>'G Ambiental'!C8</f>
        <v>CUMPLIMIENTO</v>
      </c>
      <c r="E26" s="30">
        <f>'G Ambiental'!D8</f>
        <v>1</v>
      </c>
      <c r="F26" s="30">
        <f>'G Ambiental'!E8</f>
        <v>3</v>
      </c>
      <c r="G26" s="3" t="str">
        <f>'G Ambiental'!F8</f>
        <v>ZONA RIESGO MODERADA</v>
      </c>
      <c r="H26" s="37" t="str">
        <f>'G Ambiental'!G8</f>
        <v xml:space="preserve">
Cada cuatrienio, la Empresa concerta con la Secretaría Distrital de Ambiente el Plan Institucional de Gestión Ambiental el cual incorpora un Plan de Acción con las actividades definidas para cada uno de los programas del PIGA. De manera anual el profesional asignado de Gestión Ambiental realiza la formulación del plan de acción para la aprobación por parte de la SDA y de forma semestral se verifica el cumplimiento a las actividades planteadas y en caso de detectar desviaciones, lo reporta al Gestor Ambiental, quien pone a consideración dicha situación del Comité Institucional de Gestión y Desempeño. Los registros de esta actividad quedan en el correo electrónico institucional y en caso de elevarse al Comité, en el acta correspondiente. . 0. 0</v>
      </c>
      <c r="I26" s="40" t="str">
        <f>'G Ambiental'!H8</f>
        <v>PROBABILIDAD</v>
      </c>
      <c r="J26" s="37">
        <f>'G Ambiental'!I8</f>
        <v>1</v>
      </c>
      <c r="K26" s="37">
        <f>'G Ambiental'!J8</f>
        <v>3</v>
      </c>
      <c r="L26" s="37">
        <f>'G Ambiental'!K8</f>
        <v>12</v>
      </c>
      <c r="M26" s="3" t="str">
        <f>'G Ambiental'!L8</f>
        <v>ZONA RIESGO MODERADA</v>
      </c>
      <c r="N26" s="37" t="str">
        <f>'G Ambiental'!M8</f>
        <v>REDUCIR EL RIESGO</v>
      </c>
      <c r="O26" s="37" t="str">
        <f>'G Ambiental'!N8</f>
        <v xml:space="preserve"> Generar un proceso de alertas con base en el avance del plan de acción con el fin de identificar las actividades que no tienen un nivel de avance óptimo y puedan afectar el cumplimiento de los objetivos ambientales de la entidad.</v>
      </c>
      <c r="P26" s="34">
        <v>0</v>
      </c>
      <c r="Q26" s="33" t="s">
        <v>146</v>
      </c>
      <c r="R26" s="45" t="s">
        <v>147</v>
      </c>
      <c r="S26" s="34">
        <v>0.2</v>
      </c>
      <c r="T26" s="57" t="s">
        <v>194</v>
      </c>
      <c r="U26" s="51" t="s">
        <v>195</v>
      </c>
    </row>
    <row r="27" spans="1:21" ht="267.75" x14ac:dyDescent="0.25">
      <c r="A27" s="86" t="s">
        <v>98</v>
      </c>
      <c r="B27" s="37" t="str">
        <f>'G Serv Log'!A8</f>
        <v>R1</v>
      </c>
      <c r="C27" s="37" t="str">
        <f>'G Serv Log'!B8</f>
        <v>Sustracción o pérdida de bienes de la entidad.</v>
      </c>
      <c r="D27" s="27" t="str">
        <f>'G Serv Log'!C8</f>
        <v>OPERATIVO</v>
      </c>
      <c r="E27" s="37">
        <f>'G Serv Log'!D8</f>
        <v>2</v>
      </c>
      <c r="F27" s="37">
        <f>'G Serv Log'!E8</f>
        <v>2</v>
      </c>
      <c r="G27" s="39" t="str">
        <f>'G Serv Log'!F8</f>
        <v>ZONA RIESGO BAJA</v>
      </c>
      <c r="H27" s="37" t="str">
        <f>'G Serv Log'!G8</f>
        <v>El profesional responsable del proceso de Gestión de Servicios Logísticos realiza una actualización del inventario de bienes muebles e inmuebles de la Empresa con una periodicidad anual, a través del levantamiento de información de los bienes que se encuentran asignados a los colaboradores de la Empresa, y todos los demás que hayan sido adquiridos por la Empresa, los cuales son registrados en el módulo de activos fijos del Sistema Administrativo y Financiero, que permite expedir reportes de los inventarios actualizados. En caso de presentarse novedades se informa mediante comunicación oficial al jefe inmediato para que se tomen las acciones correspondientes, y en casos excepcionales a las instancias de control correspondientes y aseguradoras. . Cada vez que se requiere sacar un elemento de la Empresa se realiza una solicitud de autorización al correo electrónico del responsable del proceso Gestión de Servicios Logísticos y así tener el control de los bienes que salen de la Empresa, sin esa autorización igualmente emitida por correo electrónico no es posible sacar bienes de la Empresa, bajo la responsabilidad del solicitante y de la Subgerencia de Gestión Corporativa. De igual manera, cada vez que se requiere el acceso de un tercero a la Empresa, se realiza un proceso de registro y de confirmación con el colaborador que será responsable de dicho ingreso, en la recepción del edificio. Sin dicha autorización no es posible el ingreso del tercero a las instalaciones de la Empresa.. 0</v>
      </c>
      <c r="I27" s="40" t="str">
        <f>'G Serv Log'!H8</f>
        <v>PROBABILIDAD</v>
      </c>
      <c r="J27" s="37">
        <f>'G Serv Log'!I8</f>
        <v>1</v>
      </c>
      <c r="K27" s="37">
        <f>'G Serv Log'!J8</f>
        <v>2</v>
      </c>
      <c r="L27" s="37">
        <f>'G Serv Log'!K8</f>
        <v>8</v>
      </c>
      <c r="M27" s="39" t="str">
        <f>'G Serv Log'!L8</f>
        <v>ZONA RIESGO BAJA</v>
      </c>
      <c r="N27" s="37" t="str">
        <f>'G Serv Log'!M8</f>
        <v>ASUMIR EL RIESGO</v>
      </c>
      <c r="O27" s="37" t="str">
        <f>'G Serv Log'!N8</f>
        <v xml:space="preserve">Realizar un muestreo dos veces al año de los bienes a cargo de la Empresa con el fin de verificar que se encuentren registrados en el Sistema Administrativo y Financiero de la Empresa. </v>
      </c>
      <c r="P27" s="34">
        <v>0.5</v>
      </c>
      <c r="Q27" s="33" t="s">
        <v>105</v>
      </c>
      <c r="R27" s="33" t="s">
        <v>148</v>
      </c>
      <c r="S27" s="50">
        <v>1</v>
      </c>
      <c r="T27" s="57" t="s">
        <v>174</v>
      </c>
      <c r="U27" s="51" t="s">
        <v>196</v>
      </c>
    </row>
    <row r="28" spans="1:21" ht="280.5" x14ac:dyDescent="0.25">
      <c r="A28" s="87"/>
      <c r="B28" s="37" t="str">
        <f>'G Serv Log'!A9</f>
        <v>R2</v>
      </c>
      <c r="C28" s="37" t="str">
        <f>'G Serv Log'!B9</f>
        <v>Posibilidad de no contar con los bienes, suministros y servicios para atender las necesidades de los procesos.</v>
      </c>
      <c r="D28" s="37" t="str">
        <f>'G Serv Log'!C9</f>
        <v>OPERATIVO</v>
      </c>
      <c r="E28" s="37">
        <f>'G Serv Log'!D9</f>
        <v>2</v>
      </c>
      <c r="F28" s="37">
        <f>'G Serv Log'!E9</f>
        <v>3</v>
      </c>
      <c r="G28" s="39" t="str">
        <f>'G Serv Log'!F9</f>
        <v>ZONA RIESGO MODERADA</v>
      </c>
      <c r="H28" s="37" t="str">
        <f>'G Serv Log'!G9</f>
        <v>Cada vez que se requiere sacar un elemento de la Empresa se realiza una solicitud de autorización al correo electrónico del responsable del proceso Gestión de Servicios Logísticos y así tener el control de los bienes que salen de la Empresa, sin esa autorización igualmente emitida por correo electrónico no es posible sacar bienes de la Empresa, bajo la responsabilidad del solicitante y de la Subgerencia de Gestión Corporativa. De igual manera, cada vez que se requiere el acceso de un tercero a la Empresa, se realiza un proceso de registro y de confirmación con el colaborador que será responsable de dicho ingreso, en la recepción del edificio. Sin dicha autorización no es posible el ingreso del tercero a las instalaciones de la Empresa.. 0. Las necesidades para contratar los bienes, suministros o servicios se identifican de manera participativa con la alta dirección y todos los responsables de los procesos, y es aprobada en Comité Institucional de Gestión y Desempeño al inicio de cada vigencia. Cada dos meses el profesional responsable del proceso de Gestión de Servicios Logísticos realiza un seguimiento al Plan Anual de Adquisidores con el fin de verificar que se hayan realizado los procesos de contratación programados en dicho plan, esta verificación queda registrada en un archivo en Excel que contiene las observaciones respectivas en cada necesidad planteada en materia de servicios logísticos, si alguna necesidad no ha sido atendida se procede a informar al jefe inmediato para analizar la situación y tomar las acciones respectivas.</v>
      </c>
      <c r="I28" s="40" t="str">
        <f>'G Serv Log'!H9</f>
        <v>PROBABILIDAD</v>
      </c>
      <c r="J28" s="37">
        <f>'G Serv Log'!I9</f>
        <v>1</v>
      </c>
      <c r="K28" s="37">
        <f>'G Serv Log'!J9</f>
        <v>3</v>
      </c>
      <c r="L28" s="37">
        <f>'G Serv Log'!K9</f>
        <v>12</v>
      </c>
      <c r="M28" s="39" t="str">
        <f>'G Serv Log'!L9</f>
        <v>ZONA RIESGO MODERADA</v>
      </c>
      <c r="N28" s="37" t="str">
        <f>'G Serv Log'!M9</f>
        <v>REDUCIR EL RIESGO</v>
      </c>
      <c r="O28" s="37" t="str">
        <f>'G Serv Log'!N9</f>
        <v>Realizar una revisión trimestral del los objetivos y obligaciones contractuales de los procesos que se encuentren en el Plan de Adquisiciones de la Empresa, con el fin de garantizar su adecuada ejecución.</v>
      </c>
      <c r="P28" s="34">
        <v>0.25</v>
      </c>
      <c r="Q28" s="33" t="s">
        <v>103</v>
      </c>
      <c r="R28" s="33" t="s">
        <v>118</v>
      </c>
      <c r="S28" s="50">
        <v>0.75</v>
      </c>
      <c r="T28" s="49" t="s">
        <v>197</v>
      </c>
      <c r="U28" s="51" t="s">
        <v>198</v>
      </c>
    </row>
    <row r="29" spans="1:21" ht="280.5" x14ac:dyDescent="0.25">
      <c r="A29" s="86" t="s">
        <v>99</v>
      </c>
      <c r="B29" s="37" t="str">
        <f>'G Docum'!A8</f>
        <v>R1</v>
      </c>
      <c r="C29" s="37" t="str">
        <f>'G Docum'!B8</f>
        <v>Posibilidad de utilización indebida de información.</v>
      </c>
      <c r="D29" s="27" t="str">
        <f>'G Docum'!C8</f>
        <v>CORRUPCIÓN</v>
      </c>
      <c r="E29" s="37">
        <f>'G Docum'!D8</f>
        <v>1</v>
      </c>
      <c r="F29" s="37">
        <f>'G Docum'!E8</f>
        <v>4</v>
      </c>
      <c r="G29" s="39" t="str">
        <f>'G Docum'!F8</f>
        <v>ZONA RIESGO ALTA</v>
      </c>
      <c r="H29" s="37" t="str">
        <f>'G Docum'!G8</f>
        <v>El proceso de Gestión Documental cuenta con los lineamientos para buenas prácticas de manipulación, almacenamiento y mantenimiento de los documentos, sobre las cuales se realizan capacitaciones de manera periódica a todos los colaboradores de la Empresa. De igual manera, se cuenta con las Tablas de control de acceso para documentos que permiten identificar el grado de confidencialidad y tipo de acceso a los mismos. Cada vez que se realiza un préstamo de un expediente los profesionales de Gestión Documental llevan el registro de préstamo de documentos correspondiente para controlar la cantidad de documentos que se tienen en el Archivo de Gestión. De manera semanal los profesionales de Gestión Documental realizan una verificación de los documentos que están en calidad de préstamo y en caso de detectar que existan expedientes que estén próximos a vencerse, se solicita la devolución del mismo o si es preciso se solicite la ampliación del plazo, lo cual queda registrado mediante correo electrónico. Cuando en una devolución se detectan alteraciones a los documentos, no se procede a la recepción, y se registra la novedad en la casilla de novedades y el Subgerente de Gestión Corporativa informa al jefe inmediato del solicitante para que realicen las acciones correspondientes mediante correo electrónico. Estos registros permiten identificar quiénes estaban a cargo de los documentos en caso de presentarse una utilización indebida de información, para así poder iniciar las investigaciones por parte de las instancias de control correspondientes.. 0. 0</v>
      </c>
      <c r="I29" s="40" t="str">
        <f>'G Docum'!H8</f>
        <v>PROBABILIDAD</v>
      </c>
      <c r="J29" s="37">
        <f>'G Docum'!I8</f>
        <v>1</v>
      </c>
      <c r="K29" s="37">
        <f>'G Docum'!J8</f>
        <v>4</v>
      </c>
      <c r="L29" s="37">
        <f>'G Docum'!K8</f>
        <v>16</v>
      </c>
      <c r="M29" s="39" t="str">
        <f>'G Docum'!L8</f>
        <v>ZONA RIESGO ALTA</v>
      </c>
      <c r="N29" s="37" t="str">
        <f>'G Docum'!M8</f>
        <v>EVITAR EL RIESGO</v>
      </c>
      <c r="O29" s="37" t="str">
        <f>'G Docum'!N8</f>
        <v>Verificar que la Base de Datos Préstamos Documentales contenga el registro y descargue de la devolución de los documentos en préstamo.</v>
      </c>
      <c r="P29" s="34">
        <v>0.25</v>
      </c>
      <c r="Q29" s="33" t="s">
        <v>149</v>
      </c>
      <c r="R29" s="33" t="s">
        <v>151</v>
      </c>
      <c r="S29" s="50">
        <v>0.75</v>
      </c>
      <c r="T29" s="49" t="s">
        <v>199</v>
      </c>
      <c r="U29" s="51" t="s">
        <v>200</v>
      </c>
    </row>
    <row r="30" spans="1:21" ht="293.25" x14ac:dyDescent="0.25">
      <c r="A30" s="87"/>
      <c r="B30" s="37" t="str">
        <f>'G Docum'!A9</f>
        <v>R2</v>
      </c>
      <c r="C30" s="37" t="str">
        <f>'G Docum'!B9</f>
        <v>Deterioro de los documentos de la Empresa.</v>
      </c>
      <c r="D30" s="27" t="str">
        <f>'G Docum'!C9</f>
        <v>OPERATIVO</v>
      </c>
      <c r="E30" s="37">
        <f>'G Docum'!D9</f>
        <v>3</v>
      </c>
      <c r="F30" s="37">
        <f>'G Docum'!E9</f>
        <v>2</v>
      </c>
      <c r="G30" s="39" t="str">
        <f>'G Docum'!F9</f>
        <v>ZONA RIESGO MODERADA</v>
      </c>
      <c r="H30" s="37" t="str">
        <f>'G Docum'!G9</f>
        <v>Diariamente se diligencia el Formato Único de Inventario Documental por parte de los técnicos del proceso de Gestión Documental, en donde se identifican las unidades de almacenamiento y el soporte documental a partir del cual el profesional en conservación realiza el análisis de los documentos, si se identifican documentos con deterioro se prestan primeros auxilios al documento (por ejemplo aplicación de la cinta filmoplas si este se encuentra rasgado). Posteriormente, se elabora un informe de seguimiento del estado de las unidades de almacenamiento el cual se presenta a la Subgerencia Corporativa para tomar las medidas respectivas.. Mensualmente el personal de aseo y cafetería diligencia un formato de control de aseo, en el cual se registran las labores realizadas en las áreas de archivo, puestos de trabajo y lugares de almacenamiento, con el fin de reducir el riesgo de contaminación y acumulación de polvo en los documentos. Cuando se detectan malas prácticas de aseo el profesional de Gestión Documental informa al jefe inmediato para tomas las medidas respectivas. . 0</v>
      </c>
      <c r="I30" s="40" t="str">
        <f>'G Docum'!H9</f>
        <v>PROBABILIDAD</v>
      </c>
      <c r="J30" s="37">
        <f>'G Docum'!I9</f>
        <v>3</v>
      </c>
      <c r="K30" s="37">
        <f>'G Docum'!J9</f>
        <v>2</v>
      </c>
      <c r="L30" s="37">
        <f>'G Docum'!K9</f>
        <v>24</v>
      </c>
      <c r="M30" s="39" t="str">
        <f>'G Docum'!L9</f>
        <v>ZONA RIESGO MODERADA</v>
      </c>
      <c r="N30" s="37" t="str">
        <f>'G Docum'!M9</f>
        <v>REDUCIR EL RIESGO</v>
      </c>
      <c r="O30" s="37" t="str">
        <f>'G Docum'!N9</f>
        <v>Instalar los equipos que permiten la medición de la humedad, la temperatura y la luz del Archivo Central y del Centro de Administración Documental - CAD de la oficina principal, para llevar el registro y monitoreo de las condiciones medioambientales de la documentación, con el fin de tomar las medidas correctivas necesarias, según los resultados encontrados.</v>
      </c>
      <c r="P30" s="34">
        <v>0.33</v>
      </c>
      <c r="Q30" s="33" t="s">
        <v>106</v>
      </c>
      <c r="R30" s="33" t="s">
        <v>153</v>
      </c>
      <c r="S30" s="50">
        <v>0.66</v>
      </c>
      <c r="T30" s="49" t="s">
        <v>201</v>
      </c>
      <c r="U30" s="51" t="s">
        <v>202</v>
      </c>
    </row>
    <row r="31" spans="1:21" ht="382.5" x14ac:dyDescent="0.25">
      <c r="A31" s="88"/>
      <c r="B31" s="37" t="str">
        <f>'G Docum'!A10</f>
        <v>R3</v>
      </c>
      <c r="C31" s="37" t="str">
        <f>'G Docum'!B10</f>
        <v>Pérdida de información documental.</v>
      </c>
      <c r="D31" s="27" t="str">
        <f>'G Docum'!C10</f>
        <v>OPERATIVO</v>
      </c>
      <c r="E31" s="37">
        <f>'G Docum'!D10</f>
        <v>3</v>
      </c>
      <c r="F31" s="37">
        <f>'G Docum'!E10</f>
        <v>2</v>
      </c>
      <c r="G31" s="39" t="str">
        <f>'G Docum'!F10</f>
        <v>ZONA RIESGO MODERADA</v>
      </c>
      <c r="H31" s="37" t="str">
        <f>'G Docum'!G10</f>
        <v>El proceso de Gestión Documental cuenta con los lineamientos para buenas prácticas de manipulación, almacenamiento y mantenimiento de los documentos, sobre las cuales se realizan capacitaciones de manera periódica a todos los colaboradores de la Empresa. De igual manera, se cuenta con las Tablas de control de acceso para documentos que permiten identificar el grado de confidencialidad y tipo de acceso a los mismos. Cada vez que se realiza un préstamo de un expediente los profesionales de Gestión Documental llevan el registro de préstamo de documentos correspondiente para controlar la cantidad de documentos que se tienen en el Archivo de Gestión. De manera semanal los profesionales de Gestión Documental realizan una verificación de los documentos que están en calidad de préstamo y en caso de detectar que existan expedientes que estén próximos a vencerse, se solicita la devolución del mismo o si es preciso se solicite la ampliación del plazo, lo cual queda registrado mediante correo electrónico. Cuando en una devolución se detectan alteraciones a los documentos, no se procede a la recepción, y se registra la novedad en la casilla de novedades y el Subgerente de Gestión Corporativa informa al jefe inmediato del solicitante para que realicen las acciones correspondientes mediante correo electrónico. Estos registros permiten identificar quiénes estaban a cargo de los documentos en caso de presentarse una utilización indebida de información, para así poder iniciar las investigaciones por parte de las instancias de control correspondientes.. Cada vez que las dependencias proceden a radicar documentos en correspondencia deben diligenciar una planilla denominada Planilla de Control de Correspondencia Enviada, la cual es firmada por el profesional o técnico responsable tanto del que entrega el documento como el que recibe el documento, para su posterior radicación. Este control permite llevar trazabilidad de los documentos que re radican, si se pierde un documento se procede a verificar en la planilla quien fue la última persona responsable para tomar las acciones pertinentes y en caso de ser necesario informar a las instancias de control correspondientes.. 0</v>
      </c>
      <c r="I31" s="40" t="str">
        <f>'G Docum'!H10</f>
        <v>IMPACTO</v>
      </c>
      <c r="J31" s="37">
        <f>'G Docum'!I10</f>
        <v>3</v>
      </c>
      <c r="K31" s="37">
        <f>'G Docum'!J10</f>
        <v>1</v>
      </c>
      <c r="L31" s="37">
        <f>'G Docum'!K10</f>
        <v>12</v>
      </c>
      <c r="M31" s="39" t="str">
        <f>'G Docum'!L10</f>
        <v>ZONA RIESGO BAJA</v>
      </c>
      <c r="N31" s="37" t="str">
        <f>'G Docum'!M10</f>
        <v>REDUCIR EL RIESGO</v>
      </c>
      <c r="O31" s="37" t="str">
        <f>'G Docum'!N10</f>
        <v>Verificar que la Base de Datos Préstamos Documentales contenga el registro y descargue de la devolución de los documentos en préstamo.</v>
      </c>
      <c r="P31" s="34">
        <v>0.33</v>
      </c>
      <c r="Q31" s="33" t="s">
        <v>107</v>
      </c>
      <c r="R31" s="33" t="s">
        <v>154</v>
      </c>
      <c r="S31" s="50">
        <v>0.75</v>
      </c>
      <c r="T31" s="49" t="s">
        <v>203</v>
      </c>
      <c r="U31" s="49" t="s">
        <v>204</v>
      </c>
    </row>
    <row r="32" spans="1:21" ht="329.25" customHeight="1" x14ac:dyDescent="0.25">
      <c r="A32" s="86" t="s">
        <v>100</v>
      </c>
      <c r="B32" s="37" t="str">
        <f>'G TIC'!A8</f>
        <v>R1</v>
      </c>
      <c r="C32" s="37" t="str">
        <f>'G TIC'!B8</f>
        <v xml:space="preserve">Pérdida de la información institucional </v>
      </c>
      <c r="D32" s="27" t="str">
        <f>'G TIC'!C8</f>
        <v>OPERATIVO</v>
      </c>
      <c r="E32" s="37">
        <f>'G TIC'!D8</f>
        <v>4</v>
      </c>
      <c r="F32" s="37">
        <f>'G TIC'!E8</f>
        <v>3</v>
      </c>
      <c r="G32" s="39" t="str">
        <f>'G TIC'!F8</f>
        <v>ZONA RIESGO ALTA</v>
      </c>
      <c r="H32" s="37" t="str">
        <f>'G TIC'!G8</f>
        <v xml:space="preserve">Se realiza una copia automática del sistema JSP7 Gobierno, Erudita, GLPI , Intranet de respaldo de la información contenida en los servidores de la Empresa con una periodicidad de cada 12 horas, de manera automática, como evidencia la copia de respaldo queda almacenada en repositorios, y es verificada una vez al mes por un por parte del profesional responsable del proceso de Gestión de Tics, con el propósito de contar con información actualizada en caso de que se presente una falla.. 0. Se realiza un monitoreo diario de la infraestructura de TI de la entidad, utilizando herramientas de monitoreo y tableros de control, esta actividad es realizada por un proefsional del proceso del Gestión de Tics, quien ingresa a la plataforma o revisa que no hayan enviado alertas de correo electrónico sobre fallos en los sistemas, una vez revisado se generan reprotes mensuales de las revisiones los cuales son trasladados a los expedientes contractuales. El proveedor también realiza revisión de alertas e informa inmediatamente al profeisonal de sistemas si se encuentran alguna anomalidad. </v>
      </c>
      <c r="I32" s="40" t="str">
        <f>'G TIC'!H8</f>
        <v>PROBABILIDAD</v>
      </c>
      <c r="J32" s="37">
        <f>'G TIC'!I8</f>
        <v>3</v>
      </c>
      <c r="K32" s="37">
        <f>'G TIC'!J8</f>
        <v>3</v>
      </c>
      <c r="L32" s="37">
        <f>'G TIC'!K8</f>
        <v>36</v>
      </c>
      <c r="M32" s="39" t="str">
        <f>'G TIC'!L8</f>
        <v>ZONA RIESGO ALTA</v>
      </c>
      <c r="N32" s="37" t="str">
        <f>'G TIC'!M8</f>
        <v>REDUCIR EL RIESGO</v>
      </c>
      <c r="O32" s="37" t="str">
        <f>'G TIC'!N8</f>
        <v>Mantener actualizados los activos de información de la Empresa, con el fin de controlar el numero de bases de datos de información relevante con que cuenta la Empresa.</v>
      </c>
      <c r="P32" s="34">
        <v>0.33</v>
      </c>
      <c r="Q32" s="33" t="s">
        <v>119</v>
      </c>
      <c r="R32" s="33" t="s">
        <v>155</v>
      </c>
      <c r="S32" s="50">
        <v>0.66</v>
      </c>
      <c r="T32" s="49" t="s">
        <v>170</v>
      </c>
      <c r="U32" s="49" t="s">
        <v>205</v>
      </c>
    </row>
    <row r="33" spans="1:21" ht="280.5" customHeight="1" x14ac:dyDescent="0.25">
      <c r="A33" s="87"/>
      <c r="B33" s="37" t="str">
        <f>'G TIC'!A9</f>
        <v>R2</v>
      </c>
      <c r="C33" s="37" t="str">
        <f>'G TIC'!B9</f>
        <v>Alteración de la  integridad de los datos o uso indebido de la información para beneficio propio o de un tercero</v>
      </c>
      <c r="D33" s="27" t="str">
        <f>'G TIC'!C9</f>
        <v>CORRUPCIÓN</v>
      </c>
      <c r="E33" s="37">
        <f>'G TIC'!D9</f>
        <v>1</v>
      </c>
      <c r="F33" s="37">
        <f>'G TIC'!E9</f>
        <v>4</v>
      </c>
      <c r="G33" s="39" t="str">
        <f>'G TIC'!F9</f>
        <v>ZONA RIESGO ALTA</v>
      </c>
      <c r="H33" s="37" t="str">
        <f>'G TIC'!G9</f>
        <v xml:space="preserve">0. Se realiza un monitoreo diario de la infraestructura de TI de la entidad, utilizando herramientas de monitoreo y tableros de control, esta actividad es realizada por un proefsional del proceso del Gestión de Tics, quien ingresa a la plataforma o revisa que no hayan enviado alertas de correo electrónico sobre fallos en los sistemas, una vez revisado se generan reprotes mensuales de las revisiones los cuales son trasladados a los expedientes contractuales. El proveedor también realiza revisión de alertas e informa inmediatamente al profeisonal de sistemas si se encuentran alguna anomalidad. . Cada vez que ingrese tanto un contratista como un funcinario a la Empresa debe solicitar a la subgerencia de Gestión Corporativa, proceso Gestión de Tics, acceso a los sistemas y aplicativos según el perfil para el cual se haya vinculado a la entidad, se diligencia el formato FT-"71 Sol usua VPN V1", el cual es autorizado por el supervisor o jefe inmediato, y entregado al proceso de tics con el fin proceder a generar el usuario y la contraseña de acceso.  Estos formatos quedan debidamente diligenciados y firmados en original y custodiados por el proceso de Gestión de Tics y trasladados al archivo de Gestión de acuerdo con los tiempos programados por SGC. Este control tiene el propósito de generar responsabilidades a los usuarios sobre el acceso a la información dejando trazabilidad. Como responsables gestión proceso tics y subgerencia corporativa </v>
      </c>
      <c r="I33" s="40" t="str">
        <f>'G TIC'!H9</f>
        <v>IMPACTO</v>
      </c>
      <c r="J33" s="37">
        <f>'G TIC'!I9</f>
        <v>1</v>
      </c>
      <c r="K33" s="37">
        <f>'G TIC'!J9</f>
        <v>3</v>
      </c>
      <c r="L33" s="37">
        <f>'G TIC'!K9</f>
        <v>12</v>
      </c>
      <c r="M33" s="39" t="str">
        <f>'G TIC'!L9</f>
        <v>ZONA RIESGO MODERADA</v>
      </c>
      <c r="N33" s="37" t="str">
        <f>'G TIC'!M9</f>
        <v>EVITAR EL RIESGO</v>
      </c>
      <c r="O33" s="37" t="str">
        <f>'G TIC'!N9</f>
        <v>Partiicpar en al menos una capacitación en temas relacionados con seguridad y privacidad de la información orientada por la Alcaldía Mayor o Mintic</v>
      </c>
      <c r="P33" s="34">
        <v>0.33</v>
      </c>
      <c r="Q33" s="33" t="s">
        <v>120</v>
      </c>
      <c r="R33" s="33" t="s">
        <v>156</v>
      </c>
      <c r="S33" s="50">
        <v>0.66</v>
      </c>
      <c r="T33" s="49" t="s">
        <v>206</v>
      </c>
      <c r="U33" s="49" t="s">
        <v>253</v>
      </c>
    </row>
    <row r="34" spans="1:21" ht="280.5" customHeight="1" x14ac:dyDescent="0.25">
      <c r="A34" s="88"/>
      <c r="B34" s="37" t="str">
        <f>'G TIC'!A10</f>
        <v>R3</v>
      </c>
      <c r="C34" s="37" t="str">
        <f>'G TIC'!B10</f>
        <v>Interrupción en la operatividad de la infraestructura tecnológica de la Empresa</v>
      </c>
      <c r="D34" s="27" t="str">
        <f>'G TIC'!C10</f>
        <v>TECNOLÓGICO</v>
      </c>
      <c r="E34" s="37">
        <f>'G TIC'!D10</f>
        <v>1</v>
      </c>
      <c r="F34" s="37">
        <f>'G TIC'!E10</f>
        <v>3</v>
      </c>
      <c r="G34" s="39" t="str">
        <f>'G TIC'!F10</f>
        <v>ZONA RIESGO MODERADA</v>
      </c>
      <c r="H34" s="37" t="str">
        <f>'G TIC'!G10</f>
        <v>El propósito del control es evitar que queden equipos pendienes de mantenimiento preventivo, esta actividad se realiza a través de un profesional del área de sistemas que imprime el acta desde el sistema JSp7 módulo de activos fijos y la hace fimar del usuario y del técnico que realiza el mantenimiento, la evidencia se encuentra archivada en el expediente de los contratos de mantenimiento preventivo, dos veces al año, el responsable además del profesional de sistmas es la Subgerencia de Gestión Corporativa . El propósito del control es evitar que queden equipos pendienes de mantenimiento preventivo, esta actividad se realiza a través de un profesional del área de sistemas que imprime el acta desde el sistema JSp7 módulo de activos fijos y la hace fimar del usuario y del técnico que realiza el mantenimiento, la evidencia se encuentra archivada en el expediente de los contratos de mantenimiento preventivo, dos veces al año, el responsable además del profesional de sistmas es la Subgerencia de Gestión Corporativa . 0</v>
      </c>
      <c r="I34" s="40" t="str">
        <f>'G TIC'!H10</f>
        <v>IMPACTO</v>
      </c>
      <c r="J34" s="37">
        <f>'G TIC'!I10</f>
        <v>1</v>
      </c>
      <c r="K34" s="37">
        <f>'G TIC'!J10</f>
        <v>1</v>
      </c>
      <c r="L34" s="37">
        <f>'G TIC'!K10</f>
        <v>4</v>
      </c>
      <c r="M34" s="39" t="str">
        <f>'G TIC'!L10</f>
        <v>ZONA RIESGO BAJA</v>
      </c>
      <c r="N34" s="37" t="str">
        <f>'G TIC'!M10</f>
        <v>REDUCIR EL RIESGO</v>
      </c>
      <c r="O34" s="37" t="str">
        <f>'G TIC'!N10</f>
        <v>Realizar seguimiento a la contratación de los servicios de mantenilmiento preventivo y correctivo del hardeware de la Empesa a través del Plan de Adquisiciones.</v>
      </c>
      <c r="P34" s="34">
        <v>0.25</v>
      </c>
      <c r="Q34" s="33" t="s">
        <v>108</v>
      </c>
      <c r="R34" s="33" t="s">
        <v>157</v>
      </c>
      <c r="S34" s="50">
        <v>0.67</v>
      </c>
      <c r="T34" s="49" t="s">
        <v>207</v>
      </c>
      <c r="U34" s="51" t="s">
        <v>254</v>
      </c>
    </row>
    <row r="35" spans="1:21" ht="127.5" customHeight="1" x14ac:dyDescent="0.25">
      <c r="A35" s="86" t="s">
        <v>101</v>
      </c>
      <c r="B35" s="37" t="str">
        <f>'Aten Ciudad'!A8</f>
        <v>R1</v>
      </c>
      <c r="C35" s="37" t="str">
        <f>'Aten Ciudad'!B8</f>
        <v>Posibilidad de aceptar o solicitar dádivas a cambio de información privilegiada.</v>
      </c>
      <c r="D35" s="27" t="str">
        <f>'Aten Ciudad'!C8</f>
        <v>CORRUPCIÓN</v>
      </c>
      <c r="E35" s="37">
        <f>'Aten Ciudad'!D8</f>
        <v>2</v>
      </c>
      <c r="F35" s="37">
        <f>'Aten Ciudad'!E8</f>
        <v>5</v>
      </c>
      <c r="G35" s="39" t="str">
        <f>'Aten Ciudad'!F8</f>
        <v>ZONA RIESGO EXTREMA</v>
      </c>
      <c r="H35" s="37" t="str">
        <f>'Aten Ciudad'!G8</f>
        <v>De manera permanente se dispone de canales a través de buzón de sugerencias, virtual, escrito, presencial y telefónico con el fin de facilitar la comunicación entre la ciudadanía y la Entidad para la recepción de quejas y denuncias. En el caso de recibir una denuncia o queja por presuntos actos de corrupción el profesional asignado recibe gestiona e informa oficialmente a los organismos internos de control para adelantar las acciones correspondientes de acuerdo con su competencia. . 0. 0</v>
      </c>
      <c r="I35" s="40" t="str">
        <f>'Aten Ciudad'!H8</f>
        <v>PROBABILIDAD</v>
      </c>
      <c r="J35" s="37">
        <f>'Aten Ciudad'!I8</f>
        <v>1</v>
      </c>
      <c r="K35" s="37">
        <f>'Aten Ciudad'!J8</f>
        <v>5</v>
      </c>
      <c r="L35" s="37">
        <f>'Aten Ciudad'!K8</f>
        <v>20</v>
      </c>
      <c r="M35" s="39" t="str">
        <f>'Aten Ciudad'!L8</f>
        <v>ZONA RIESGO ALTA</v>
      </c>
      <c r="N35" s="37" t="str">
        <f>'Aten Ciudad'!M8</f>
        <v>EVITAR EL RIESGO</v>
      </c>
      <c r="O35" s="37" t="str">
        <f>'Aten Ciudad'!N8</f>
        <v>Registrar el control en un documento que permita su estandarización u oficialización.</v>
      </c>
      <c r="P35" s="34">
        <v>0.33</v>
      </c>
      <c r="Q35" s="33" t="s">
        <v>109</v>
      </c>
      <c r="R35" s="33" t="s">
        <v>121</v>
      </c>
      <c r="S35" s="34">
        <v>0.66</v>
      </c>
      <c r="T35" s="48" t="s">
        <v>175</v>
      </c>
      <c r="U35" s="48" t="s">
        <v>208</v>
      </c>
    </row>
    <row r="36" spans="1:21" ht="127.5" customHeight="1" x14ac:dyDescent="0.25">
      <c r="A36" s="87"/>
      <c r="B36" s="37" t="str">
        <f>'Aten Ciudad'!A9</f>
        <v>R2</v>
      </c>
      <c r="C36" s="37" t="str">
        <f>'Aten Ciudad'!B9</f>
        <v>Posibilidad de incumplimiento o inefectividad en la atención al ciudadano por parte de la empresa</v>
      </c>
      <c r="D36" s="27" t="str">
        <f>'Aten Ciudad'!C9</f>
        <v>OPERATIVO</v>
      </c>
      <c r="E36" s="37">
        <f>'Aten Ciudad'!D9</f>
        <v>3</v>
      </c>
      <c r="F36" s="37">
        <f>'Aten Ciudad'!E9</f>
        <v>5</v>
      </c>
      <c r="G36" s="39" t="str">
        <f>'Aten Ciudad'!F9</f>
        <v>ZONA RIESGO EXTREMA</v>
      </c>
      <c r="H36" s="37" t="str">
        <f>'Aten Ciudad'!G9</f>
        <v xml:space="preserve">0. 0. Cada vez que se recepciona un requerimiento en el punto de atención o a través de los canales de información dispuestos, el personal asignado registra la solicitud en el aplicativo SDQS la cual se traslada a la dependencia competente para dar inicio al trámite correspondiente. Trimestralmente se encuesta telefónicamente al 5% de los peticionarios registrados durante cada mes registrando los resultados en la encuesta de satisfacción y se genera un informe consolidado con los resultados el cual se presenta al Comité Institucional de Gestión y Desempeño cuando los resultados ameritan toma de decisiones. </v>
      </c>
      <c r="I36" s="40" t="str">
        <f>'Aten Ciudad'!H9</f>
        <v>PROBABILIDAD</v>
      </c>
      <c r="J36" s="37">
        <f>'Aten Ciudad'!I9</f>
        <v>3</v>
      </c>
      <c r="K36" s="37">
        <f>'Aten Ciudad'!J9</f>
        <v>5</v>
      </c>
      <c r="L36" s="37">
        <f>'Aten Ciudad'!K9</f>
        <v>60</v>
      </c>
      <c r="M36" s="39" t="str">
        <f>'Aten Ciudad'!L9</f>
        <v>ZONA RIESGO EXTREMA</v>
      </c>
      <c r="N36" s="37" t="str">
        <f>'Aten Ciudad'!M9</f>
        <v>EVITAR EL RIESGO</v>
      </c>
      <c r="O36" s="37" t="str">
        <f>'Aten Ciudad'!N9</f>
        <v>Elaborar el informe trimestral de percepción de la atención recibida para la presentación al Comité Institucional de Gestión y Desempeño cuando los resultados ameritan toma de decisiones.</v>
      </c>
      <c r="P36" s="34">
        <v>0.25</v>
      </c>
      <c r="Q36" s="33" t="s">
        <v>158</v>
      </c>
      <c r="R36" s="33" t="s">
        <v>159</v>
      </c>
      <c r="S36" s="34">
        <v>0.5</v>
      </c>
      <c r="T36" s="48" t="s">
        <v>209</v>
      </c>
      <c r="U36" s="48" t="s">
        <v>210</v>
      </c>
    </row>
    <row r="37" spans="1:21" ht="324" customHeight="1" x14ac:dyDescent="0.25">
      <c r="A37" s="86" t="s">
        <v>102</v>
      </c>
      <c r="B37" s="27" t="str">
        <f>'Eval Seguim'!A8</f>
        <v>R1</v>
      </c>
      <c r="C37" s="28" t="str">
        <f>'Eval Seguim'!B8</f>
        <v>Posibilidad de manipulación indebida de los informes de auditoria.</v>
      </c>
      <c r="D37" s="27" t="str">
        <f>'Eval Seguim'!C8</f>
        <v>CORRUPCIÓN</v>
      </c>
      <c r="E37" s="27">
        <f>'Eval Seguim'!D8</f>
        <v>2</v>
      </c>
      <c r="F37" s="27">
        <f>'Eval Seguim'!E8</f>
        <v>5</v>
      </c>
      <c r="G37" s="29" t="str">
        <f>'Eval Seguim'!F8</f>
        <v>ZONA RIESGO EXTREMA</v>
      </c>
      <c r="H37" s="28" t="str">
        <f>'Eval Seguim'!G8</f>
        <v>Cada vez que se culmina un ejercicio de auditoría, se genera un informe preliminar que es remitido a través de correo electrónico a la Jefe de Control Interno el cual es revisado y discutido conjuntamente con el equipo auditor para realizar los ajustes o cambios cuando hay lugar a ello antes de la remisión al área auditada. Cuando se remite el informe preliminar al área auditada se solicita su revisión y se otorga un plazo para el ejercicio de la contradicción y defensa y luego de recibidas las observaciones, el informe se somete nuevamente a la revisión y se remite el informe definitivo a través de una comunicación oficial radicada en el Sistema de Información Erudita. Si se detectan situaciones de manipulación indebida de los informes legales, de seguimiento o de auditoría se investigan internamente y se remite el caso a la Dirección de Gestión Corporativa y de Control Disciplinario.</v>
      </c>
      <c r="I37" s="38" t="str">
        <f>'Eval Seguim'!H8</f>
        <v>PROBABILIDAD</v>
      </c>
      <c r="J37" s="27">
        <f>'Eval Seguim'!I8</f>
        <v>1</v>
      </c>
      <c r="K37" s="27">
        <f>'Eval Seguim'!J8</f>
        <v>5</v>
      </c>
      <c r="L37" s="27">
        <f>'Eval Seguim'!K8</f>
        <v>20</v>
      </c>
      <c r="M37" s="29" t="str">
        <f>'Eval Seguim'!L8</f>
        <v>ZONA RIESGO ALTA</v>
      </c>
      <c r="N37" s="27" t="str">
        <f>'Eval Seguim'!M8</f>
        <v>EVITAR EL RIESGO</v>
      </c>
      <c r="O37" s="28" t="str">
        <f>'Eval Seguim'!N8</f>
        <v>1. Diseñar y aplicar el formato para suscribir la declaración de impedimentos y conflictos de interés de los auditores.
2. Solicitar la apropiación de recursos para la 
adquisición de un software para la administración de las auditorias internas.</v>
      </c>
      <c r="P37" s="34">
        <v>0.33</v>
      </c>
      <c r="Q37" s="33" t="s">
        <v>160</v>
      </c>
      <c r="R37" s="33" t="s">
        <v>171</v>
      </c>
      <c r="S37" s="34">
        <v>0.75</v>
      </c>
      <c r="T37" s="33" t="s">
        <v>211</v>
      </c>
      <c r="U37" s="33" t="s">
        <v>212</v>
      </c>
    </row>
    <row r="38" spans="1:21" ht="382.5" x14ac:dyDescent="0.25">
      <c r="A38" s="87"/>
      <c r="B38" s="27" t="str">
        <f>'Eval Seguim'!A9</f>
        <v>R2</v>
      </c>
      <c r="C38" s="28" t="str">
        <f>'Eval Seguim'!B9</f>
        <v>Posibilidad de entrega inoportuna de informes, respuestas, alertas y recomendaciones para el mejoramiento de la gestión institucional y del Sistema de Control Interno.</v>
      </c>
      <c r="D38" s="27" t="str">
        <f>'Eval Seguim'!C9</f>
        <v>OPERATIVO</v>
      </c>
      <c r="E38" s="27">
        <f>'Eval Seguim'!D9</f>
        <v>3</v>
      </c>
      <c r="F38" s="27">
        <f>'Eval Seguim'!E9</f>
        <v>4</v>
      </c>
      <c r="G38" s="29" t="str">
        <f>'Eval Seguim'!F9</f>
        <v>ZONA RIESGO EXTREMA</v>
      </c>
      <c r="H38" s="28" t="str">
        <f>'Eval Seguim'!G9</f>
        <v>La Jefe de la Oficina de Control Interno convoca a todo el equipo de trabajo en el mes de enero de cada vigencia para analizar y planificar las acciones de acuerdo con la priorización y necesidades de la Empresa de Renovación Urbano de Bogotá, D.C., lo cual queda incorporado en el Plan Anual de Auditoría en e que se identifican las actividades, responsables y fechas de ejecución y en actas de autocontrol, con el propósito de realizar un seguimiento mensual del estado de avance a través de reuniones de autocontrol. Si se encuentran actividades que no se pueden ejecutar en el tiempo programado o se presentan retrasos, se realizan los ajustes en la programación y se convoca al Comité Institucional de Coordinación de Control Interno para la aprobación cuyas sesiones se documentan en las actas correspondientes.. Cada vez que se inicia un ejercicio de auditoría, el auditor líder prepara el plan específico de auditoria el cual se somete a la revisión y aprobación de la Jefe de la Oficina de Control Interno y se remite al área objeto de auditoria a través de comunicación oficial con suficiente antelación junto con la descripción de las información requerida y el plazo de entrega. La Jefe de Control Interno convoca a la reunión de instalación de la auditoría al que asisten los equipos de trabajo del área auditada y el equipo auditor para presentar el plan específico de auditoría y dar a conocer todos los detalles y condiciones de la auditoria y, de ser necesarios, se realizan los ajustes previo acuerdo con el proceso auditado. Para el suministro de información por parte de la diferentes dependencias de la Empresa, la Jefe de Control Interno remite el requerimiento mediante correo electrónico a los líderes de los procesos responsables dela información correspondiente, estableciendo los plazos máximos de entrega para la revisión según su competencia y posterior entrega para la firma de la Gerencia General. En caso de requerirse un plazo adicional, se comunica al peticionario mediante comunicación solicitando el plazo para la emisión de la respuesta.</v>
      </c>
      <c r="I38" s="38" t="str">
        <f>'Eval Seguim'!H9</f>
        <v>PROBABILIDAD</v>
      </c>
      <c r="J38" s="27">
        <f>'Eval Seguim'!I9</f>
        <v>1</v>
      </c>
      <c r="K38" s="27">
        <f>'Eval Seguim'!J9</f>
        <v>4</v>
      </c>
      <c r="L38" s="27">
        <f>'Eval Seguim'!K9</f>
        <v>16</v>
      </c>
      <c r="M38" s="29" t="str">
        <f>'Eval Seguim'!L9</f>
        <v>ZONA RIESGO ALTA</v>
      </c>
      <c r="N38" s="27" t="str">
        <f>'Eval Seguim'!M9</f>
        <v>EVITAR EL RIESGO</v>
      </c>
      <c r="O38" s="28" t="str">
        <f>'Eval Seguim'!N9</f>
        <v>1. Establecer el ranking de auditores para valorar el desempeño del auditor.
2. Realizar el análisis semestral del estado de adopción y efectividad de las recomendaciones surtidas en los informes legales, se seguimiento o de auditoria.
3. Diseñar el implementar un indicador para medir la atención oportuna de requerimientos de control.</v>
      </c>
      <c r="P38" s="34">
        <v>0.33</v>
      </c>
      <c r="Q38" s="33" t="s">
        <v>172</v>
      </c>
      <c r="R38" s="33" t="s">
        <v>161</v>
      </c>
      <c r="S38" s="34">
        <v>0.875</v>
      </c>
      <c r="T38" s="54" t="s">
        <v>176</v>
      </c>
      <c r="U38" s="33" t="s">
        <v>213</v>
      </c>
    </row>
    <row r="39" spans="1:21" ht="267" customHeight="1" x14ac:dyDescent="0.25">
      <c r="A39" s="88"/>
      <c r="B39" s="27" t="str">
        <f>'Eval Seguim'!A10</f>
        <v>R3</v>
      </c>
      <c r="C39" s="28" t="str">
        <f>'Eval Seguim'!B10</f>
        <v>Posibilidad de rezago frente a las tendencias en materia de auditoría y Control Interno.</v>
      </c>
      <c r="D39" s="27" t="str">
        <f>'Eval Seguim'!C10</f>
        <v>ESTRATÉGICO</v>
      </c>
      <c r="E39" s="27">
        <f>'Eval Seguim'!D10</f>
        <v>2</v>
      </c>
      <c r="F39" s="27">
        <f>'Eval Seguim'!E10</f>
        <v>3</v>
      </c>
      <c r="G39" s="29" t="str">
        <f>'Eval Seguim'!F10</f>
        <v>ZONA RIESGO MODERADA</v>
      </c>
      <c r="H39" s="28" t="str">
        <f>'Eval Seguim'!G10</f>
        <v>La Jefe de la Oficina de Control Interno, cada vez que se requiere la contratación de personal, verifica que en los estudios previos se incluyan los requisitos de competencias, habilidades y experiencia del profesional y valida su cumplimiento a través de la suscripción del análisis de idoneidad de acuerdo con los soportes allegados con el propósito de contar con un equipo multidisciplinario. Si el candidato no cumple con el perfil, se solicitan los soportes faltantes y de no satisfacer los requisitos, se procede con el análisis de otros candidatos. Adicionalmente, de manera periódica se asiste a las capacitaciones y cursos de actualización gratuitos ofertados por las distintas entidades distritales o nacionales. Así mismo se plantean las necesidades de capacitación y entrenamiento para inclusión en el Plan Institucional de Capacitación. . Cada vez que se culmina una auditoria, al auditor líder remite a través de correo electrónico el informe preliminar a la Jefe de Control Interno y al equipo auditor para realizar las revisiones y observaciones de forma, fondo y contenido y posteriormente se allega a la Jefe de Control Interno con quien se revisa, se discute su contenido y se realizan los ajustes requeridos. Se prepara el informe definitivo que es aprobado por la Jefe de Control Interno y luego se remite a todas las áreas involucradas y a la Gerencia General. En todos los casos, la Jefe de Control Interno efectúa los ajustes y correcciones necesarias previo a la remisión de los informes de auditoria definitivos.</v>
      </c>
      <c r="I39" s="38" t="str">
        <f>'Eval Seguim'!H10</f>
        <v>PROBABILIDAD</v>
      </c>
      <c r="J39" s="27">
        <f>'Eval Seguim'!I10</f>
        <v>1</v>
      </c>
      <c r="K39" s="27">
        <f>'Eval Seguim'!J10</f>
        <v>3</v>
      </c>
      <c r="L39" s="27">
        <f>'Eval Seguim'!K10</f>
        <v>12</v>
      </c>
      <c r="M39" s="29" t="str">
        <f>'Eval Seguim'!L10</f>
        <v>ZONA RIESGO MODERADA</v>
      </c>
      <c r="N39" s="27" t="str">
        <f>'Eval Seguim'!M10</f>
        <v>REDUCIR EL RIESGO</v>
      </c>
      <c r="O39" s="28" t="str">
        <f>'Eval Seguim'!N10</f>
        <v>1. Gestionar una auditoría externa de pares para evaluar el estado de desempeño del proceso de Evaluación y Seguimiento de la Empresa.
2. Realizar ejercicios de capacitación y referenciación para reconocer las tendencias y buenas prácticas en el ejercicio de la auditoria interna.</v>
      </c>
      <c r="P39" s="34" t="s">
        <v>78</v>
      </c>
      <c r="Q39" s="33" t="s">
        <v>122</v>
      </c>
      <c r="R39" s="33" t="s">
        <v>162</v>
      </c>
      <c r="S39" s="34">
        <v>0.75</v>
      </c>
      <c r="T39" s="54" t="s">
        <v>215</v>
      </c>
      <c r="U39" s="54" t="s">
        <v>214</v>
      </c>
    </row>
    <row r="40" spans="1:21" ht="32.25" customHeight="1" x14ac:dyDescent="0.25">
      <c r="N40" s="94" t="s">
        <v>123</v>
      </c>
      <c r="O40" s="94"/>
      <c r="P40" s="46">
        <f>AVERAGE(P5:P39)</f>
        <v>0.3180645161290323</v>
      </c>
      <c r="R40" s="52" t="s">
        <v>123</v>
      </c>
      <c r="S40" s="56">
        <f>AVERAGE(S5:S39)</f>
        <v>0.68308823529411766</v>
      </c>
      <c r="T40" s="35"/>
      <c r="U40" s="43"/>
    </row>
    <row r="41" spans="1:21" x14ac:dyDescent="0.25">
      <c r="A41" s="82" t="s">
        <v>41</v>
      </c>
      <c r="B41" s="83"/>
      <c r="C41" s="82" t="s">
        <v>42</v>
      </c>
      <c r="D41" s="83"/>
      <c r="E41" s="82" t="s">
        <v>43</v>
      </c>
      <c r="F41" s="84"/>
      <c r="G41" s="83"/>
    </row>
    <row r="42" spans="1:21" ht="96" customHeight="1" x14ac:dyDescent="0.25">
      <c r="A42" s="91" t="s">
        <v>163</v>
      </c>
      <c r="B42" s="92"/>
      <c r="C42" s="91" t="s">
        <v>125</v>
      </c>
      <c r="D42" s="92"/>
      <c r="E42" s="91" t="s">
        <v>125</v>
      </c>
      <c r="F42" s="93"/>
      <c r="G42" s="92"/>
    </row>
  </sheetData>
  <mergeCells count="38">
    <mergeCell ref="A42:B42"/>
    <mergeCell ref="C42:D42"/>
    <mergeCell ref="E42:G42"/>
    <mergeCell ref="P3:R3"/>
    <mergeCell ref="N40:O40"/>
    <mergeCell ref="B3:B4"/>
    <mergeCell ref="C3:C4"/>
    <mergeCell ref="D3:D4"/>
    <mergeCell ref="E3:F3"/>
    <mergeCell ref="A29:A31"/>
    <mergeCell ref="A32:A34"/>
    <mergeCell ref="A35:A36"/>
    <mergeCell ref="A37:A39"/>
    <mergeCell ref="A13:A14"/>
    <mergeCell ref="A15:A16"/>
    <mergeCell ref="A18:A20"/>
    <mergeCell ref="A41:B41"/>
    <mergeCell ref="C41:D41"/>
    <mergeCell ref="E41:G41"/>
    <mergeCell ref="G3:G4"/>
    <mergeCell ref="H3:H4"/>
    <mergeCell ref="A3:A4"/>
    <mergeCell ref="A7:A9"/>
    <mergeCell ref="A10:A11"/>
    <mergeCell ref="A21:A22"/>
    <mergeCell ref="A23:A25"/>
    <mergeCell ref="A27:A28"/>
    <mergeCell ref="S3:U3"/>
    <mergeCell ref="U10:U11"/>
    <mergeCell ref="A2:R2"/>
    <mergeCell ref="A1:R1"/>
    <mergeCell ref="R10:R11"/>
    <mergeCell ref="I3:I4"/>
    <mergeCell ref="J3:L3"/>
    <mergeCell ref="M3:M4"/>
    <mergeCell ref="N3:N4"/>
    <mergeCell ref="O3:O4"/>
    <mergeCell ref="T10:T11"/>
  </mergeCells>
  <conditionalFormatting sqref="G5 M5">
    <cfRule type="cellIs" dxfId="329" priority="168" stopIfTrue="1" operator="equal">
      <formula>"INACEPTABLE"</formula>
    </cfRule>
    <cfRule type="cellIs" dxfId="328" priority="169" stopIfTrue="1" operator="equal">
      <formula>"IMPORTANTE"</formula>
    </cfRule>
    <cfRule type="cellIs" dxfId="327" priority="170" stopIfTrue="1" operator="equal">
      <formula>"MODERADO"</formula>
    </cfRule>
  </conditionalFormatting>
  <conditionalFormatting sqref="G5 M5">
    <cfRule type="cellIs" dxfId="326" priority="167" stopIfTrue="1" operator="equal">
      <formula>"TOLERABLE"</formula>
    </cfRule>
  </conditionalFormatting>
  <conditionalFormatting sqref="G5 M5">
    <cfRule type="cellIs" dxfId="325" priority="165" stopIfTrue="1" operator="equal">
      <formula>"ZONA RIESGO ALTA"</formula>
    </cfRule>
    <cfRule type="cellIs" dxfId="324" priority="166" stopIfTrue="1" operator="equal">
      <formula>"ZONA RIESGO EXTREMA"</formula>
    </cfRule>
  </conditionalFormatting>
  <conditionalFormatting sqref="G5 M5">
    <cfRule type="cellIs" dxfId="323" priority="163" stopIfTrue="1" operator="equal">
      <formula>"ZONA RIESGO BAJA"</formula>
    </cfRule>
    <cfRule type="cellIs" dxfId="322" priority="164" stopIfTrue="1" operator="equal">
      <formula>"ZONA RIESGO MODERADA"</formula>
    </cfRule>
  </conditionalFormatting>
  <conditionalFormatting sqref="G5 M5">
    <cfRule type="cellIs" dxfId="321" priority="161" stopIfTrue="1" operator="equal">
      <formula>"ZONA RIESGO MODERADA"</formula>
    </cfRule>
    <cfRule type="cellIs" dxfId="320" priority="162" stopIfTrue="1" operator="equal">
      <formula>"ZONA RIESGO ALTA"</formula>
    </cfRule>
  </conditionalFormatting>
  <conditionalFormatting sqref="G6 M6">
    <cfRule type="cellIs" dxfId="319" priority="158" stopIfTrue="1" operator="equal">
      <formula>"INACEPTABLE"</formula>
    </cfRule>
    <cfRule type="cellIs" dxfId="318" priority="159" stopIfTrue="1" operator="equal">
      <formula>"IMPORTANTE"</formula>
    </cfRule>
    <cfRule type="cellIs" dxfId="317" priority="160" stopIfTrue="1" operator="equal">
      <formula>"MODERADO"</formula>
    </cfRule>
  </conditionalFormatting>
  <conditionalFormatting sqref="G6 M6">
    <cfRule type="cellIs" dxfId="316" priority="157" stopIfTrue="1" operator="equal">
      <formula>"TOLERABLE"</formula>
    </cfRule>
  </conditionalFormatting>
  <conditionalFormatting sqref="G6 M6">
    <cfRule type="cellIs" dxfId="315" priority="155" stopIfTrue="1" operator="equal">
      <formula>"ZONA RIESGO ALTA"</formula>
    </cfRule>
    <cfRule type="cellIs" dxfId="314" priority="156" stopIfTrue="1" operator="equal">
      <formula>"ZONA RIESGO EXTREMA"</formula>
    </cfRule>
  </conditionalFormatting>
  <conditionalFormatting sqref="G6 M6">
    <cfRule type="cellIs" dxfId="313" priority="153" stopIfTrue="1" operator="equal">
      <formula>"ZONA RIESGO BAJA"</formula>
    </cfRule>
    <cfRule type="cellIs" dxfId="312" priority="154" stopIfTrue="1" operator="equal">
      <formula>"ZONA RIESGO MODERADA"</formula>
    </cfRule>
  </conditionalFormatting>
  <conditionalFormatting sqref="G6 M6">
    <cfRule type="cellIs" dxfId="311" priority="151" stopIfTrue="1" operator="equal">
      <formula>"ZONA RIESGO MODERADA"</formula>
    </cfRule>
    <cfRule type="cellIs" dxfId="310" priority="152" stopIfTrue="1" operator="equal">
      <formula>"ZONA RIESGO ALTA"</formula>
    </cfRule>
  </conditionalFormatting>
  <conditionalFormatting sqref="G7:G9 M7:M9">
    <cfRule type="cellIs" dxfId="309" priority="141" stopIfTrue="1" operator="equal">
      <formula>"ZONA RIESGO MODERADA"</formula>
    </cfRule>
    <cfRule type="cellIs" dxfId="308" priority="142" stopIfTrue="1" operator="equal">
      <formula>"ZONA RIESGO ALTA"</formula>
    </cfRule>
  </conditionalFormatting>
  <conditionalFormatting sqref="G18:G20 M18:M20">
    <cfRule type="cellIs" dxfId="307" priority="81" stopIfTrue="1" operator="equal">
      <formula>"ZONA RIESGO MODERADA"</formula>
    </cfRule>
    <cfRule type="cellIs" dxfId="306" priority="82" stopIfTrue="1" operator="equal">
      <formula>"ZONA RIESGO ALTA"</formula>
    </cfRule>
  </conditionalFormatting>
  <conditionalFormatting sqref="G7:G9 M7:M9">
    <cfRule type="cellIs" dxfId="305" priority="148" stopIfTrue="1" operator="equal">
      <formula>"INACEPTABLE"</formula>
    </cfRule>
    <cfRule type="cellIs" dxfId="304" priority="149" stopIfTrue="1" operator="equal">
      <formula>"IMPORTANTE"</formula>
    </cfRule>
    <cfRule type="cellIs" dxfId="303" priority="150" stopIfTrue="1" operator="equal">
      <formula>"MODERADO"</formula>
    </cfRule>
  </conditionalFormatting>
  <conditionalFormatting sqref="G7:G9 M7:M9">
    <cfRule type="cellIs" dxfId="302" priority="147" stopIfTrue="1" operator="equal">
      <formula>"TOLERABLE"</formula>
    </cfRule>
  </conditionalFormatting>
  <conditionalFormatting sqref="G7:G9 M7:M9">
    <cfRule type="cellIs" dxfId="301" priority="145" stopIfTrue="1" operator="equal">
      <formula>"ZONA RIESGO ALTA"</formula>
    </cfRule>
    <cfRule type="cellIs" dxfId="300" priority="146" stopIfTrue="1" operator="equal">
      <formula>"ZONA RIESGO EXTREMA"</formula>
    </cfRule>
  </conditionalFormatting>
  <conditionalFormatting sqref="G7:G9 M7:M9">
    <cfRule type="cellIs" dxfId="299" priority="143" stopIfTrue="1" operator="equal">
      <formula>"ZONA RIESGO BAJA"</formula>
    </cfRule>
    <cfRule type="cellIs" dxfId="298" priority="144" stopIfTrue="1" operator="equal">
      <formula>"ZONA RIESGO MODERADA"</formula>
    </cfRule>
  </conditionalFormatting>
  <conditionalFormatting sqref="G10:G11 M10:M11">
    <cfRule type="cellIs" dxfId="297" priority="138" stopIfTrue="1" operator="equal">
      <formula>"INACEPTABLE"</formula>
    </cfRule>
    <cfRule type="cellIs" dxfId="296" priority="139" stopIfTrue="1" operator="equal">
      <formula>"IMPORTANTE"</formula>
    </cfRule>
    <cfRule type="cellIs" dxfId="295" priority="140" stopIfTrue="1" operator="equal">
      <formula>"MODERADO"</formula>
    </cfRule>
  </conditionalFormatting>
  <conditionalFormatting sqref="G10:G11 M10:M11">
    <cfRule type="cellIs" dxfId="294" priority="137" stopIfTrue="1" operator="equal">
      <formula>"TOLERABLE"</formula>
    </cfRule>
  </conditionalFormatting>
  <conditionalFormatting sqref="G10:G11 M10:M11">
    <cfRule type="cellIs" dxfId="293" priority="135" stopIfTrue="1" operator="equal">
      <formula>"ZONA RIESGO ALTA"</formula>
    </cfRule>
    <cfRule type="cellIs" dxfId="292" priority="136" stopIfTrue="1" operator="equal">
      <formula>"ZONA RIESGO EXTREMA"</formula>
    </cfRule>
  </conditionalFormatting>
  <conditionalFormatting sqref="G10:G11 M10:M11">
    <cfRule type="cellIs" dxfId="291" priority="133" stopIfTrue="1" operator="equal">
      <formula>"ZONA RIESGO BAJA"</formula>
    </cfRule>
    <cfRule type="cellIs" dxfId="290" priority="134" stopIfTrue="1" operator="equal">
      <formula>"ZONA RIESGO MODERADA"</formula>
    </cfRule>
  </conditionalFormatting>
  <conditionalFormatting sqref="G10:G11 M10:M11">
    <cfRule type="cellIs" dxfId="289" priority="131" stopIfTrue="1" operator="equal">
      <formula>"ZONA RIESGO MODERADA"</formula>
    </cfRule>
    <cfRule type="cellIs" dxfId="288" priority="132" stopIfTrue="1" operator="equal">
      <formula>"ZONA RIESGO ALTA"</formula>
    </cfRule>
  </conditionalFormatting>
  <conditionalFormatting sqref="G12 M12">
    <cfRule type="cellIs" dxfId="287" priority="128" stopIfTrue="1" operator="equal">
      <formula>"INACEPTABLE"</formula>
    </cfRule>
    <cfRule type="cellIs" dxfId="286" priority="129" stopIfTrue="1" operator="equal">
      <formula>"IMPORTANTE"</formula>
    </cfRule>
    <cfRule type="cellIs" dxfId="285" priority="130" stopIfTrue="1" operator="equal">
      <formula>"MODERADO"</formula>
    </cfRule>
  </conditionalFormatting>
  <conditionalFormatting sqref="G12 M12">
    <cfRule type="cellIs" dxfId="284" priority="127" stopIfTrue="1" operator="equal">
      <formula>"TOLERABLE"</formula>
    </cfRule>
  </conditionalFormatting>
  <conditionalFormatting sqref="G12 M12">
    <cfRule type="cellIs" dxfId="283" priority="125" stopIfTrue="1" operator="equal">
      <formula>"ZONA RIESGO ALTA"</formula>
    </cfRule>
    <cfRule type="cellIs" dxfId="282" priority="126" stopIfTrue="1" operator="equal">
      <formula>"ZONA RIESGO EXTREMA"</formula>
    </cfRule>
  </conditionalFormatting>
  <conditionalFormatting sqref="G12 M12">
    <cfRule type="cellIs" dxfId="281" priority="123" stopIfTrue="1" operator="equal">
      <formula>"ZONA RIESGO BAJA"</formula>
    </cfRule>
    <cfRule type="cellIs" dxfId="280" priority="124" stopIfTrue="1" operator="equal">
      <formula>"ZONA RIESGO MODERADA"</formula>
    </cfRule>
  </conditionalFormatting>
  <conditionalFormatting sqref="G12 M12">
    <cfRule type="cellIs" dxfId="279" priority="121" stopIfTrue="1" operator="equal">
      <formula>"ZONA RIESGO MODERADA"</formula>
    </cfRule>
    <cfRule type="cellIs" dxfId="278" priority="122" stopIfTrue="1" operator="equal">
      <formula>"ZONA RIESGO ALTA"</formula>
    </cfRule>
  </conditionalFormatting>
  <conditionalFormatting sqref="G13:G14 M13:M14">
    <cfRule type="cellIs" dxfId="277" priority="118" stopIfTrue="1" operator="equal">
      <formula>"INACEPTABLE"</formula>
    </cfRule>
    <cfRule type="cellIs" dxfId="276" priority="119" stopIfTrue="1" operator="equal">
      <formula>"IMPORTANTE"</formula>
    </cfRule>
    <cfRule type="cellIs" dxfId="275" priority="120" stopIfTrue="1" operator="equal">
      <formula>"MODERADO"</formula>
    </cfRule>
  </conditionalFormatting>
  <conditionalFormatting sqref="G13:G14 M13:M14">
    <cfRule type="cellIs" dxfId="274" priority="117" stopIfTrue="1" operator="equal">
      <formula>"TOLERABLE"</formula>
    </cfRule>
  </conditionalFormatting>
  <conditionalFormatting sqref="G13:G14 M13:M14">
    <cfRule type="cellIs" dxfId="273" priority="115" stopIfTrue="1" operator="equal">
      <formula>"ZONA RIESGO ALTA"</formula>
    </cfRule>
    <cfRule type="cellIs" dxfId="272" priority="116" stopIfTrue="1" operator="equal">
      <formula>"ZONA RIESGO EXTREMA"</formula>
    </cfRule>
  </conditionalFormatting>
  <conditionalFormatting sqref="G13:G14 M13:M14">
    <cfRule type="cellIs" dxfId="271" priority="113" stopIfTrue="1" operator="equal">
      <formula>"ZONA RIESGO BAJA"</formula>
    </cfRule>
    <cfRule type="cellIs" dxfId="270" priority="114" stopIfTrue="1" operator="equal">
      <formula>"ZONA RIESGO MODERADA"</formula>
    </cfRule>
  </conditionalFormatting>
  <conditionalFormatting sqref="G13:G14 M13:M14">
    <cfRule type="cellIs" dxfId="269" priority="111" stopIfTrue="1" operator="equal">
      <formula>"ZONA RIESGO MODERADA"</formula>
    </cfRule>
    <cfRule type="cellIs" dxfId="268" priority="112" stopIfTrue="1" operator="equal">
      <formula>"ZONA RIESGO ALTA"</formula>
    </cfRule>
  </conditionalFormatting>
  <conditionalFormatting sqref="G15:G16 M15:M16">
    <cfRule type="cellIs" dxfId="267" priority="108" stopIfTrue="1" operator="equal">
      <formula>"INACEPTABLE"</formula>
    </cfRule>
    <cfRule type="cellIs" dxfId="266" priority="109" stopIfTrue="1" operator="equal">
      <formula>"IMPORTANTE"</formula>
    </cfRule>
    <cfRule type="cellIs" dxfId="265" priority="110" stopIfTrue="1" operator="equal">
      <formula>"MODERADO"</formula>
    </cfRule>
  </conditionalFormatting>
  <conditionalFormatting sqref="G15:G16 M15:M16">
    <cfRule type="cellIs" dxfId="264" priority="107" stopIfTrue="1" operator="equal">
      <formula>"TOLERABLE"</formula>
    </cfRule>
  </conditionalFormatting>
  <conditionalFormatting sqref="G15:G16 M15:M16">
    <cfRule type="cellIs" dxfId="263" priority="105" stopIfTrue="1" operator="equal">
      <formula>"ZONA RIESGO ALTA"</formula>
    </cfRule>
    <cfRule type="cellIs" dxfId="262" priority="106" stopIfTrue="1" operator="equal">
      <formula>"ZONA RIESGO EXTREMA"</formula>
    </cfRule>
  </conditionalFormatting>
  <conditionalFormatting sqref="G15:G16 M15:M16">
    <cfRule type="cellIs" dxfId="261" priority="103" stopIfTrue="1" operator="equal">
      <formula>"ZONA RIESGO BAJA"</formula>
    </cfRule>
    <cfRule type="cellIs" dxfId="260" priority="104" stopIfTrue="1" operator="equal">
      <formula>"ZONA RIESGO MODERADA"</formula>
    </cfRule>
  </conditionalFormatting>
  <conditionalFormatting sqref="G15:G16 M15:M16">
    <cfRule type="cellIs" dxfId="259" priority="101" stopIfTrue="1" operator="equal">
      <formula>"ZONA RIESGO MODERADA"</formula>
    </cfRule>
    <cfRule type="cellIs" dxfId="258" priority="102" stopIfTrue="1" operator="equal">
      <formula>"ZONA RIESGO ALTA"</formula>
    </cfRule>
  </conditionalFormatting>
  <conditionalFormatting sqref="G17 M17">
    <cfRule type="cellIs" dxfId="257" priority="98" stopIfTrue="1" operator="equal">
      <formula>"INACEPTABLE"</formula>
    </cfRule>
    <cfRule type="cellIs" dxfId="256" priority="99" stopIfTrue="1" operator="equal">
      <formula>"IMPORTANTE"</formula>
    </cfRule>
    <cfRule type="cellIs" dxfId="255" priority="100" stopIfTrue="1" operator="equal">
      <formula>"MODERADO"</formula>
    </cfRule>
  </conditionalFormatting>
  <conditionalFormatting sqref="G17 M17">
    <cfRule type="cellIs" dxfId="254" priority="97" stopIfTrue="1" operator="equal">
      <formula>"TOLERABLE"</formula>
    </cfRule>
  </conditionalFormatting>
  <conditionalFormatting sqref="G17 M17">
    <cfRule type="cellIs" dxfId="253" priority="95" stopIfTrue="1" operator="equal">
      <formula>"ZONA RIESGO ALTA"</formula>
    </cfRule>
    <cfRule type="cellIs" dxfId="252" priority="96" stopIfTrue="1" operator="equal">
      <formula>"ZONA RIESGO EXTREMA"</formula>
    </cfRule>
  </conditionalFormatting>
  <conditionalFormatting sqref="G17 M17">
    <cfRule type="cellIs" dxfId="251" priority="93" stopIfTrue="1" operator="equal">
      <formula>"ZONA RIESGO BAJA"</formula>
    </cfRule>
    <cfRule type="cellIs" dxfId="250" priority="94" stopIfTrue="1" operator="equal">
      <formula>"ZONA RIESGO MODERADA"</formula>
    </cfRule>
  </conditionalFormatting>
  <conditionalFormatting sqref="G17 M17">
    <cfRule type="cellIs" dxfId="249" priority="91" stopIfTrue="1" operator="equal">
      <formula>"ZONA RIESGO MODERADA"</formula>
    </cfRule>
    <cfRule type="cellIs" dxfId="248" priority="92" stopIfTrue="1" operator="equal">
      <formula>"ZONA RIESGO ALTA"</formula>
    </cfRule>
  </conditionalFormatting>
  <conditionalFormatting sqref="G18:G20 M18:M20">
    <cfRule type="cellIs" dxfId="247" priority="88" stopIfTrue="1" operator="equal">
      <formula>"INACEPTABLE"</formula>
    </cfRule>
    <cfRule type="cellIs" dxfId="246" priority="89" stopIfTrue="1" operator="equal">
      <formula>"IMPORTANTE"</formula>
    </cfRule>
    <cfRule type="cellIs" dxfId="245" priority="90" stopIfTrue="1" operator="equal">
      <formula>"MODERADO"</formula>
    </cfRule>
  </conditionalFormatting>
  <conditionalFormatting sqref="G18:G20 M18:M20">
    <cfRule type="cellIs" dxfId="244" priority="87" stopIfTrue="1" operator="equal">
      <formula>"TOLERABLE"</formula>
    </cfRule>
  </conditionalFormatting>
  <conditionalFormatting sqref="G18:G20 M18:M20">
    <cfRule type="cellIs" dxfId="243" priority="85" stopIfTrue="1" operator="equal">
      <formula>"ZONA RIESGO ALTA"</formula>
    </cfRule>
    <cfRule type="cellIs" dxfId="242" priority="86" stopIfTrue="1" operator="equal">
      <formula>"ZONA RIESGO EXTREMA"</formula>
    </cfRule>
  </conditionalFormatting>
  <conditionalFormatting sqref="G18:G20 M18:M20">
    <cfRule type="cellIs" dxfId="241" priority="83" stopIfTrue="1" operator="equal">
      <formula>"ZONA RIESGO BAJA"</formula>
    </cfRule>
    <cfRule type="cellIs" dxfId="240" priority="84" stopIfTrue="1" operator="equal">
      <formula>"ZONA RIESGO MODERADA"</formula>
    </cfRule>
  </conditionalFormatting>
  <conditionalFormatting sqref="G21:G22 M21:M22">
    <cfRule type="cellIs" dxfId="239" priority="78" stopIfTrue="1" operator="equal">
      <formula>"INACEPTABLE"</formula>
    </cfRule>
    <cfRule type="cellIs" dxfId="238" priority="79" stopIfTrue="1" operator="equal">
      <formula>"IMPORTANTE"</formula>
    </cfRule>
    <cfRule type="cellIs" dxfId="237" priority="80" stopIfTrue="1" operator="equal">
      <formula>"MODERADO"</formula>
    </cfRule>
  </conditionalFormatting>
  <conditionalFormatting sqref="G21:G22 M21:M22">
    <cfRule type="cellIs" dxfId="236" priority="77" stopIfTrue="1" operator="equal">
      <formula>"TOLERABLE"</formula>
    </cfRule>
  </conditionalFormatting>
  <conditionalFormatting sqref="G21:G22 M21:M22">
    <cfRule type="cellIs" dxfId="235" priority="75" stopIfTrue="1" operator="equal">
      <formula>"ZONA RIESGO ALTA"</formula>
    </cfRule>
    <cfRule type="cellIs" dxfId="234" priority="76" stopIfTrue="1" operator="equal">
      <formula>"ZONA RIESGO EXTREMA"</formula>
    </cfRule>
  </conditionalFormatting>
  <conditionalFormatting sqref="G21:G22 M21:M22">
    <cfRule type="cellIs" dxfId="233" priority="73" stopIfTrue="1" operator="equal">
      <formula>"ZONA RIESGO BAJA"</formula>
    </cfRule>
    <cfRule type="cellIs" dxfId="232" priority="74" stopIfTrue="1" operator="equal">
      <formula>"ZONA RIESGO MODERADA"</formula>
    </cfRule>
  </conditionalFormatting>
  <conditionalFormatting sqref="G21:G22 M21:M22">
    <cfRule type="cellIs" dxfId="231" priority="71" stopIfTrue="1" operator="equal">
      <formula>"ZONA RIESGO MODERADA"</formula>
    </cfRule>
    <cfRule type="cellIs" dxfId="230" priority="72" stopIfTrue="1" operator="equal">
      <formula>"ZONA RIESGO ALTA"</formula>
    </cfRule>
  </conditionalFormatting>
  <conditionalFormatting sqref="G23:G25 M23:M25">
    <cfRule type="cellIs" dxfId="229" priority="68" stopIfTrue="1" operator="equal">
      <formula>"INACEPTABLE"</formula>
    </cfRule>
    <cfRule type="cellIs" dxfId="228" priority="69" stopIfTrue="1" operator="equal">
      <formula>"IMPORTANTE"</formula>
    </cfRule>
    <cfRule type="cellIs" dxfId="227" priority="70" stopIfTrue="1" operator="equal">
      <formula>"MODERADO"</formula>
    </cfRule>
  </conditionalFormatting>
  <conditionalFormatting sqref="G23:G25 M23:M25">
    <cfRule type="cellIs" dxfId="226" priority="67" stopIfTrue="1" operator="equal">
      <formula>"TOLERABLE"</formula>
    </cfRule>
  </conditionalFormatting>
  <conditionalFormatting sqref="G23:G25 M23:M25">
    <cfRule type="cellIs" dxfId="225" priority="65" stopIfTrue="1" operator="equal">
      <formula>"ZONA RIESGO ALTA"</formula>
    </cfRule>
    <cfRule type="cellIs" dxfId="224" priority="66" stopIfTrue="1" operator="equal">
      <formula>"ZONA RIESGO EXTREMA"</formula>
    </cfRule>
  </conditionalFormatting>
  <conditionalFormatting sqref="G23:G25 M23:M25">
    <cfRule type="cellIs" dxfId="223" priority="63" stopIfTrue="1" operator="equal">
      <formula>"ZONA RIESGO BAJA"</formula>
    </cfRule>
    <cfRule type="cellIs" dxfId="222" priority="64" stopIfTrue="1" operator="equal">
      <formula>"ZONA RIESGO MODERADA"</formula>
    </cfRule>
  </conditionalFormatting>
  <conditionalFormatting sqref="G23:G25 M23:M25">
    <cfRule type="cellIs" dxfId="221" priority="61" stopIfTrue="1" operator="equal">
      <formula>"ZONA RIESGO MODERADA"</formula>
    </cfRule>
    <cfRule type="cellIs" dxfId="220" priority="62" stopIfTrue="1" operator="equal">
      <formula>"ZONA RIESGO ALTA"</formula>
    </cfRule>
  </conditionalFormatting>
  <conditionalFormatting sqref="G26 M26">
    <cfRule type="cellIs" dxfId="219" priority="58" stopIfTrue="1" operator="equal">
      <formula>"INACEPTABLE"</formula>
    </cfRule>
    <cfRule type="cellIs" dxfId="218" priority="59" stopIfTrue="1" operator="equal">
      <formula>"IMPORTANTE"</formula>
    </cfRule>
    <cfRule type="cellIs" dxfId="217" priority="60" stopIfTrue="1" operator="equal">
      <formula>"MODERADO"</formula>
    </cfRule>
  </conditionalFormatting>
  <conditionalFormatting sqref="G26 M26">
    <cfRule type="cellIs" dxfId="216" priority="57" stopIfTrue="1" operator="equal">
      <formula>"TOLERABLE"</formula>
    </cfRule>
  </conditionalFormatting>
  <conditionalFormatting sqref="G26 M26">
    <cfRule type="cellIs" dxfId="215" priority="55" stopIfTrue="1" operator="equal">
      <formula>"ZONA RIESGO ALTA"</formula>
    </cfRule>
    <cfRule type="cellIs" dxfId="214" priority="56" stopIfTrue="1" operator="equal">
      <formula>"ZONA RIESGO EXTREMA"</formula>
    </cfRule>
  </conditionalFormatting>
  <conditionalFormatting sqref="G26 M26">
    <cfRule type="cellIs" dxfId="213" priority="53" stopIfTrue="1" operator="equal">
      <formula>"ZONA RIESGO BAJA"</formula>
    </cfRule>
    <cfRule type="cellIs" dxfId="212" priority="54" stopIfTrue="1" operator="equal">
      <formula>"ZONA RIESGO MODERADA"</formula>
    </cfRule>
  </conditionalFormatting>
  <conditionalFormatting sqref="G26 M26">
    <cfRule type="cellIs" dxfId="211" priority="51" stopIfTrue="1" operator="equal">
      <formula>"ZONA RIESGO MODERADA"</formula>
    </cfRule>
    <cfRule type="cellIs" dxfId="210" priority="52" stopIfTrue="1" operator="equal">
      <formula>"ZONA RIESGO ALTA"</formula>
    </cfRule>
  </conditionalFormatting>
  <conditionalFormatting sqref="G27:G28 M27:M28">
    <cfRule type="cellIs" dxfId="209" priority="48" stopIfTrue="1" operator="equal">
      <formula>"INACEPTABLE"</formula>
    </cfRule>
    <cfRule type="cellIs" dxfId="208" priority="49" stopIfTrue="1" operator="equal">
      <formula>"IMPORTANTE"</formula>
    </cfRule>
    <cfRule type="cellIs" dxfId="207" priority="50" stopIfTrue="1" operator="equal">
      <formula>"MODERADO"</formula>
    </cfRule>
  </conditionalFormatting>
  <conditionalFormatting sqref="G27:G28 M27:M28">
    <cfRule type="cellIs" dxfId="206" priority="47" stopIfTrue="1" operator="equal">
      <formula>"TOLERABLE"</formula>
    </cfRule>
  </conditionalFormatting>
  <conditionalFormatting sqref="G27:G28 M27:M28">
    <cfRule type="cellIs" dxfId="205" priority="45" stopIfTrue="1" operator="equal">
      <formula>"ZONA RIESGO ALTA"</formula>
    </cfRule>
    <cfRule type="cellIs" dxfId="204" priority="46" stopIfTrue="1" operator="equal">
      <formula>"ZONA RIESGO EXTREMA"</formula>
    </cfRule>
  </conditionalFormatting>
  <conditionalFormatting sqref="G27:G28 M27:M28">
    <cfRule type="cellIs" dxfId="203" priority="43" stopIfTrue="1" operator="equal">
      <formula>"ZONA RIESGO BAJA"</formula>
    </cfRule>
    <cfRule type="cellIs" dxfId="202" priority="44" stopIfTrue="1" operator="equal">
      <formula>"ZONA RIESGO MODERADA"</formula>
    </cfRule>
  </conditionalFormatting>
  <conditionalFormatting sqref="G27:G28 M27:M28">
    <cfRule type="cellIs" dxfId="201" priority="41" stopIfTrue="1" operator="equal">
      <formula>"ZONA RIESGO MODERADA"</formula>
    </cfRule>
    <cfRule type="cellIs" dxfId="200" priority="42" stopIfTrue="1" operator="equal">
      <formula>"ZONA RIESGO ALTA"</formula>
    </cfRule>
  </conditionalFormatting>
  <conditionalFormatting sqref="G29:G31 M29:M31">
    <cfRule type="cellIs" dxfId="199" priority="38" stopIfTrue="1" operator="equal">
      <formula>"INACEPTABLE"</formula>
    </cfRule>
    <cfRule type="cellIs" dxfId="198" priority="39" stopIfTrue="1" operator="equal">
      <formula>"IMPORTANTE"</formula>
    </cfRule>
    <cfRule type="cellIs" dxfId="197" priority="40" stopIfTrue="1" operator="equal">
      <formula>"MODERADO"</formula>
    </cfRule>
  </conditionalFormatting>
  <conditionalFormatting sqref="G29:G31 M29:M31">
    <cfRule type="cellIs" dxfId="196" priority="37" stopIfTrue="1" operator="equal">
      <formula>"TOLERABLE"</formula>
    </cfRule>
  </conditionalFormatting>
  <conditionalFormatting sqref="G29:G31 M29:M31">
    <cfRule type="cellIs" dxfId="195" priority="35" stopIfTrue="1" operator="equal">
      <formula>"ZONA RIESGO ALTA"</formula>
    </cfRule>
    <cfRule type="cellIs" dxfId="194" priority="36" stopIfTrue="1" operator="equal">
      <formula>"ZONA RIESGO EXTREMA"</formula>
    </cfRule>
  </conditionalFormatting>
  <conditionalFormatting sqref="G29:G31 M29:M31">
    <cfRule type="cellIs" dxfId="193" priority="33" stopIfTrue="1" operator="equal">
      <formula>"ZONA RIESGO BAJA"</formula>
    </cfRule>
    <cfRule type="cellIs" dxfId="192" priority="34" stopIfTrue="1" operator="equal">
      <formula>"ZONA RIESGO MODERADA"</formula>
    </cfRule>
  </conditionalFormatting>
  <conditionalFormatting sqref="G29:G31 M29:M31">
    <cfRule type="cellIs" dxfId="191" priority="31" stopIfTrue="1" operator="equal">
      <formula>"ZONA RIESGO MODERADA"</formula>
    </cfRule>
    <cfRule type="cellIs" dxfId="190" priority="32" stopIfTrue="1" operator="equal">
      <formula>"ZONA RIESGO ALTA"</formula>
    </cfRule>
  </conditionalFormatting>
  <conditionalFormatting sqref="G32:G34 M32:M34">
    <cfRule type="cellIs" dxfId="189" priority="28" stopIfTrue="1" operator="equal">
      <formula>"INACEPTABLE"</formula>
    </cfRule>
    <cfRule type="cellIs" dxfId="188" priority="29" stopIfTrue="1" operator="equal">
      <formula>"IMPORTANTE"</formula>
    </cfRule>
    <cfRule type="cellIs" dxfId="187" priority="30" stopIfTrue="1" operator="equal">
      <formula>"MODERADO"</formula>
    </cfRule>
  </conditionalFormatting>
  <conditionalFormatting sqref="G32:G34 M32:M34">
    <cfRule type="cellIs" dxfId="186" priority="27" stopIfTrue="1" operator="equal">
      <formula>"TOLERABLE"</formula>
    </cfRule>
  </conditionalFormatting>
  <conditionalFormatting sqref="G32:G34 M32:M34">
    <cfRule type="cellIs" dxfId="185" priority="25" stopIfTrue="1" operator="equal">
      <formula>"ZONA RIESGO ALTA"</formula>
    </cfRule>
    <cfRule type="cellIs" dxfId="184" priority="26" stopIfTrue="1" operator="equal">
      <formula>"ZONA RIESGO EXTREMA"</formula>
    </cfRule>
  </conditionalFormatting>
  <conditionalFormatting sqref="G32:G34 M32:M34">
    <cfRule type="cellIs" dxfId="183" priority="23" stopIfTrue="1" operator="equal">
      <formula>"ZONA RIESGO BAJA"</formula>
    </cfRule>
    <cfRule type="cellIs" dxfId="182" priority="24" stopIfTrue="1" operator="equal">
      <formula>"ZONA RIESGO MODERADA"</formula>
    </cfRule>
  </conditionalFormatting>
  <conditionalFormatting sqref="G32:G34 M32:M34">
    <cfRule type="cellIs" dxfId="181" priority="21" stopIfTrue="1" operator="equal">
      <formula>"ZONA RIESGO MODERADA"</formula>
    </cfRule>
    <cfRule type="cellIs" dxfId="180" priority="22" stopIfTrue="1" operator="equal">
      <formula>"ZONA RIESGO ALTA"</formula>
    </cfRule>
  </conditionalFormatting>
  <conditionalFormatting sqref="G35:G36 M35:M36">
    <cfRule type="cellIs" dxfId="179" priority="18" stopIfTrue="1" operator="equal">
      <formula>"INACEPTABLE"</formula>
    </cfRule>
    <cfRule type="cellIs" dxfId="178" priority="19" stopIfTrue="1" operator="equal">
      <formula>"IMPORTANTE"</formula>
    </cfRule>
    <cfRule type="cellIs" dxfId="177" priority="20" stopIfTrue="1" operator="equal">
      <formula>"MODERADO"</formula>
    </cfRule>
  </conditionalFormatting>
  <conditionalFormatting sqref="G35:G36 M35:M36">
    <cfRule type="cellIs" dxfId="176" priority="17" stopIfTrue="1" operator="equal">
      <formula>"TOLERABLE"</formula>
    </cfRule>
  </conditionalFormatting>
  <conditionalFormatting sqref="G35:G36 M35:M36">
    <cfRule type="cellIs" dxfId="175" priority="15" stopIfTrue="1" operator="equal">
      <formula>"ZONA RIESGO ALTA"</formula>
    </cfRule>
    <cfRule type="cellIs" dxfId="174" priority="16" stopIfTrue="1" operator="equal">
      <formula>"ZONA RIESGO EXTREMA"</formula>
    </cfRule>
  </conditionalFormatting>
  <conditionalFormatting sqref="G35:G36 M35:M36">
    <cfRule type="cellIs" dxfId="173" priority="13" stopIfTrue="1" operator="equal">
      <formula>"ZONA RIESGO BAJA"</formula>
    </cfRule>
    <cfRule type="cellIs" dxfId="172" priority="14" stopIfTrue="1" operator="equal">
      <formula>"ZONA RIESGO MODERADA"</formula>
    </cfRule>
  </conditionalFormatting>
  <conditionalFormatting sqref="G35:G36 M35:M36">
    <cfRule type="cellIs" dxfId="171" priority="11" stopIfTrue="1" operator="equal">
      <formula>"ZONA RIESGO MODERADA"</formula>
    </cfRule>
    <cfRule type="cellIs" dxfId="170" priority="12" stopIfTrue="1" operator="equal">
      <formula>"ZONA RIESGO ALTA"</formula>
    </cfRule>
  </conditionalFormatting>
  <conditionalFormatting sqref="G37:G39 M37:M39">
    <cfRule type="cellIs" dxfId="169" priority="8" stopIfTrue="1" operator="equal">
      <formula>"INACEPTABLE"</formula>
    </cfRule>
    <cfRule type="cellIs" dxfId="168" priority="9" stopIfTrue="1" operator="equal">
      <formula>"IMPORTANTE"</formula>
    </cfRule>
    <cfRule type="cellIs" dxfId="167" priority="10" stopIfTrue="1" operator="equal">
      <formula>"MODERADO"</formula>
    </cfRule>
  </conditionalFormatting>
  <conditionalFormatting sqref="G37:G39 M37:M39">
    <cfRule type="cellIs" dxfId="166" priority="7" stopIfTrue="1" operator="equal">
      <formula>"TOLERABLE"</formula>
    </cfRule>
  </conditionalFormatting>
  <conditionalFormatting sqref="G37:G39 M37:M39">
    <cfRule type="cellIs" dxfId="165" priority="5" stopIfTrue="1" operator="equal">
      <formula>"ZONA RIESGO ALTA"</formula>
    </cfRule>
    <cfRule type="cellIs" dxfId="164" priority="6" stopIfTrue="1" operator="equal">
      <formula>"ZONA RIESGO EXTREMA"</formula>
    </cfRule>
  </conditionalFormatting>
  <conditionalFormatting sqref="G37:G39 M37:M39">
    <cfRule type="cellIs" dxfId="163" priority="3" stopIfTrue="1" operator="equal">
      <formula>"ZONA RIESGO BAJA"</formula>
    </cfRule>
    <cfRule type="cellIs" dxfId="162" priority="4" stopIfTrue="1" operator="equal">
      <formula>"ZONA RIESGO MODERADA"</formula>
    </cfRule>
  </conditionalFormatting>
  <conditionalFormatting sqref="G37:G39 M37:M39">
    <cfRule type="cellIs" dxfId="161" priority="1" stopIfTrue="1" operator="equal">
      <formula>"ZONA RIESGO MODERADA"</formula>
    </cfRule>
    <cfRule type="cellIs" dxfId="160" priority="2" stopIfTrue="1" operator="equal">
      <formula>"ZONA RIESGO ALTA"</formula>
    </cfRule>
  </conditionalFormatting>
  <dataValidations count="7">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D5:D9 D13:D17 D21:D22" xr:uid="{AB7737CE-1481-484E-9E6D-00807AF59906}">
      <formula1>#REF!</formula1>
    </dataValidation>
    <dataValidation allowBlank="1" showInputMessage="1" showErrorMessage="1" prompt="Es la materialización del riesgo y las consecuencias de su aparición. Su escala es: 5 bajo impacto, 10 medio, 20 alto impacto._x000a_" sqref="F4" xr:uid="{BA97CA7D-24D7-4F8B-BDB1-DF4BF8B3B532}"/>
    <dataValidation allowBlank="1" showInputMessage="1" showErrorMessage="1" prompt="La probabilidad se encuentra determinada por una escala de 1 a 3, siendo 1 la menor probabilidad de ocurrencia del riesgo y 3 la mayor probabilidad de  ocurrencia." sqref="E4" xr:uid="{9D1CB295-C952-427F-B8CB-4558622C23E2}"/>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D10:D11" xr:uid="{4B3BBD55-748D-43DE-A1DA-6FFF7D0976B5}">
      <formula1>$A$24:$A$32</formula1>
    </dataValidation>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D12" xr:uid="{D8A339B9-F475-4745-932B-B2E2F62D4453}">
      <formula1>$B$10:$B$18</formula1>
    </dataValidation>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D18:D20" xr:uid="{BDACB3FF-CF41-4F40-B71C-BF00EC3CD3D3}">
      <formula1>$A$8:$A$14</formula1>
    </dataValidation>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D23:D25" xr:uid="{48A7CBA3-C3B4-4C4A-80D1-8CB7A3B7C71A}">
      <formula1>$A$35:$A$43</formula1>
    </dataValidation>
  </dataValidations>
  <hyperlinks>
    <hyperlink ref="Q21" r:id="rId1" xr:uid="{FA4AB315-07DB-4096-BB85-998FC73701F4}"/>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tabColor rgb="FF92D050"/>
  </sheetPr>
  <dimension ref="A1:O50"/>
  <sheetViews>
    <sheetView topLeftCell="H10" workbookViewId="0">
      <selection activeCell="O10" sqref="O1:Q1048576"/>
    </sheetView>
  </sheetViews>
  <sheetFormatPr baseColWidth="10" defaultRowHeight="14.25" x14ac:dyDescent="0.2"/>
  <cols>
    <col min="1" max="1" width="8.7109375" style="10" customWidth="1"/>
    <col min="2" max="2" width="36.7109375" style="10" customWidth="1"/>
    <col min="3" max="3" width="15.7109375" style="10" customWidth="1"/>
    <col min="4" max="4" width="14.5703125" style="10" customWidth="1"/>
    <col min="5" max="5" width="10.7109375" style="10" customWidth="1"/>
    <col min="6" max="6" width="15.7109375" style="10" customWidth="1"/>
    <col min="7" max="7" width="47.7109375" style="10" customWidth="1"/>
    <col min="8" max="8" width="15.7109375" style="10" customWidth="1"/>
    <col min="9" max="9" width="14.7109375" style="10" customWidth="1"/>
    <col min="10" max="10" width="9.7109375" style="10" customWidth="1"/>
    <col min="11" max="11" width="15.7109375" style="10" customWidth="1"/>
    <col min="12" max="12" width="13.7109375" style="10" customWidth="1"/>
    <col min="13" max="13" width="14.7109375" style="10" customWidth="1"/>
    <col min="14" max="14" width="29.7109375" style="10" customWidth="1"/>
    <col min="15" max="16384" width="11.42578125" style="10"/>
  </cols>
  <sheetData>
    <row r="1" spans="1:15" ht="14.25" customHeight="1" x14ac:dyDescent="0.2">
      <c r="A1" s="114" t="str">
        <f>'[9]CONTEXTO ESTRATEGICO'!A1</f>
        <v>EMPRESA DE RENOVACIÓN Y DESARROLLO URBANO DE BOGOTÁ</v>
      </c>
      <c r="B1" s="115"/>
      <c r="C1" s="115"/>
      <c r="D1" s="115"/>
      <c r="E1" s="115"/>
      <c r="F1" s="115"/>
      <c r="G1" s="115"/>
      <c r="H1" s="115"/>
      <c r="I1" s="115"/>
      <c r="J1" s="115"/>
      <c r="K1" s="115"/>
      <c r="L1" s="115"/>
      <c r="M1" s="115"/>
      <c r="N1" s="116"/>
    </row>
    <row r="2" spans="1:15" ht="14.25" customHeight="1" x14ac:dyDescent="0.2">
      <c r="A2" s="117" t="s">
        <v>48</v>
      </c>
      <c r="B2" s="118"/>
      <c r="C2" s="118"/>
      <c r="D2" s="118"/>
      <c r="E2" s="118"/>
      <c r="F2" s="118"/>
      <c r="G2" s="118"/>
      <c r="H2" s="118"/>
      <c r="I2" s="118"/>
      <c r="J2" s="118"/>
      <c r="K2" s="118"/>
      <c r="L2" s="118"/>
      <c r="M2" s="118"/>
      <c r="N2" s="119"/>
    </row>
    <row r="3" spans="1:15" s="9" customFormat="1" ht="22.5" customHeight="1" x14ac:dyDescent="0.2">
      <c r="A3" s="103" t="s">
        <v>0</v>
      </c>
      <c r="B3" s="103"/>
      <c r="C3" s="113" t="s">
        <v>1</v>
      </c>
      <c r="D3" s="113"/>
      <c r="E3" s="113"/>
      <c r="F3" s="113"/>
      <c r="G3" s="113"/>
      <c r="H3" s="113"/>
      <c r="I3" s="113"/>
      <c r="J3" s="113"/>
      <c r="K3" s="113"/>
      <c r="L3" s="113"/>
      <c r="M3" s="113"/>
      <c r="N3" s="113"/>
    </row>
    <row r="4" spans="1:15" s="9" customFormat="1" ht="15" x14ac:dyDescent="0.2">
      <c r="A4" s="103"/>
      <c r="B4" s="103"/>
      <c r="C4" s="113"/>
      <c r="D4" s="113"/>
      <c r="E4" s="113"/>
      <c r="F4" s="113"/>
      <c r="G4" s="113"/>
      <c r="H4" s="113"/>
      <c r="I4" s="113"/>
      <c r="J4" s="113"/>
      <c r="K4" s="113"/>
      <c r="L4" s="113"/>
      <c r="M4" s="113"/>
      <c r="N4" s="113"/>
    </row>
    <row r="5" spans="1:15" s="23" customFormat="1" ht="63" customHeight="1" x14ac:dyDescent="0.3">
      <c r="A5" s="112" t="str">
        <f>'[9]CONTEXTO ESTRATEGICO'!A12</f>
        <v>GESTIÓN JURÍDICA Y CONTRACTUAL</v>
      </c>
      <c r="B5" s="112"/>
      <c r="C5" s="112" t="str">
        <f>[9]ANALISIS!C8</f>
        <v>Adelantar los procesos jurídicos y de contratación relacionados con el desarrollo de la misión de la Empresa de Renovación y Desarrollo Urbano de Bogotá.</v>
      </c>
      <c r="D5" s="112"/>
      <c r="E5" s="112"/>
      <c r="F5" s="112"/>
      <c r="G5" s="112"/>
      <c r="H5" s="112"/>
      <c r="I5" s="112"/>
      <c r="J5" s="112"/>
      <c r="K5" s="112"/>
      <c r="L5" s="112"/>
      <c r="M5" s="112"/>
      <c r="N5" s="112"/>
    </row>
    <row r="6" spans="1:15" s="19" customFormat="1" ht="12" x14ac:dyDescent="0.2">
      <c r="A6" s="85" t="s">
        <v>2</v>
      </c>
      <c r="B6" s="85" t="s">
        <v>3</v>
      </c>
      <c r="C6" s="85" t="s">
        <v>34</v>
      </c>
      <c r="D6" s="79" t="s">
        <v>4</v>
      </c>
      <c r="E6" s="79"/>
      <c r="F6" s="79" t="s">
        <v>33</v>
      </c>
      <c r="G6" s="79" t="s">
        <v>11</v>
      </c>
      <c r="H6" s="79" t="s">
        <v>12</v>
      </c>
      <c r="I6" s="79" t="s">
        <v>5</v>
      </c>
      <c r="J6" s="79"/>
      <c r="K6" s="79"/>
      <c r="L6" s="79" t="s">
        <v>6</v>
      </c>
      <c r="M6" s="79" t="s">
        <v>7</v>
      </c>
      <c r="N6" s="79" t="s">
        <v>8</v>
      </c>
    </row>
    <row r="7" spans="1:15" s="19" customFormat="1" ht="24" x14ac:dyDescent="0.2">
      <c r="A7" s="85"/>
      <c r="B7" s="85"/>
      <c r="C7" s="85"/>
      <c r="D7" s="11" t="s">
        <v>9</v>
      </c>
      <c r="E7" s="11" t="s">
        <v>10</v>
      </c>
      <c r="F7" s="79"/>
      <c r="G7" s="79"/>
      <c r="H7" s="79"/>
      <c r="I7" s="11" t="s">
        <v>13</v>
      </c>
      <c r="J7" s="11" t="s">
        <v>14</v>
      </c>
      <c r="K7" s="11" t="s">
        <v>15</v>
      </c>
      <c r="L7" s="79"/>
      <c r="M7" s="79"/>
      <c r="N7" s="79"/>
    </row>
    <row r="8" spans="1:15" s="25" customFormat="1" ht="229.5" customHeight="1" x14ac:dyDescent="0.2">
      <c r="A8" s="4" t="str">
        <f>[9]IDENTIFICACIÓN!A12</f>
        <v>R1</v>
      </c>
      <c r="B8" s="4" t="str">
        <f>'[9]CONTEXTO ESTRATEGICO'!J12</f>
        <v>Posibilidad de manipulación indebida de procesos judiciales para favorecer un interés particular.</v>
      </c>
      <c r="C8" s="26" t="s">
        <v>40</v>
      </c>
      <c r="D8" s="4">
        <f>[9]ANALISIS!C11</f>
        <v>2</v>
      </c>
      <c r="E8" s="4">
        <f>[9]ANALISIS!D11</f>
        <v>3</v>
      </c>
      <c r="F8" s="24" t="str">
        <f>[9]ANALISIS!H11</f>
        <v>ZONA RIESGO MODERADA</v>
      </c>
      <c r="G8" s="4" t="str">
        <f>CONCATENATE('[9]VALORACION CONTROLES'!C12)</f>
        <v>Cada vez que se conoce de un proceso judicial o extrajudicial en el que la ERU actúa como parte activa o pasiva, el abogado apoderado revisa el proceso, califica el contingente judicial y valora las posibilidades de éxito procesal elaborando una ficha técnica que contiene una evaluación jurídica preliminar. En los casos en que se requiera la intervención del Comité de Conciliación la ficha técnica contiene la respectiva recomendación para la toma de decisiones. En cada audiencia judicial y extrajudicial, se suscribe un acta por las partes consignando las decisiones adoptadas y el abogado apoderado actualiza las actuaciones en el Sistema de Información de Procesos Judiciales SIPROJ. En caso en que se identifiquen actuaciones indebidas, se pone en conocimiento de los organismos de control interno y externo.</v>
      </c>
      <c r="H8" s="5" t="str">
        <f>'[9]VALORACIÓN DEL RIESGO'!F11</f>
        <v>PROBABILIDAD</v>
      </c>
      <c r="I8" s="4">
        <f>IF(B8="",0,(IF('[9]VALORACIÓN DEL RIESGO'!J11&lt;50,'[9]MAPA DE RIESGO'!C13,(IF(AND('[9]VALORACIÓN DEL RIESGO'!J11&gt;=51,H8="IMPACTO"),D8,(IF(AND('[9]VALORACIÓN DEL RIESGO'!J11&gt;=51,'[9]VALORACIÓN DEL RIESGO'!J11&lt;=75,H8="PROBABILIDAD"),(IF(D8-1&lt;=0,1,D8-1)),(IF(AND('[9]VALORACIÓN DEL RIESGO'!J11&gt;=76,'[9]VALORACIÓN DEL RIESGO'!J11&lt;=100,H8="PROBABILIDAD"),(IF(D8-2&lt;=0,1,D8-2)))))))))))</f>
        <v>1</v>
      </c>
      <c r="J8" s="4">
        <f>IF(B8="",0,(IF('[9]VALORACIÓN DEL RIESGO'!J11&lt;50,'[9]MAPA DE RIESGO'!D13,(IF(AND('[9]VALORACIÓN DEL RIESGO'!J11&gt;=51,H8="PROBABILIDAD"),E8,(IF(AND('[9]VALORACIÓN DEL RIESGO'!J11&gt;=51,'[9]VALORACIÓN DEL RIESGO'!J11&lt;=75,H8="IMPACTO"),(IF(E8-1&lt;=0,1,E8-1)),(IF(AND('[9]VALORACIÓN DEL RIESGO'!J11&gt;=76,'[9]VALORACIÓN DEL RIESGO'!J11&lt;=100,H8="IMPACTO"),(IF(E8-2&lt;=0,1,E8-2)))))))))))</f>
        <v>3</v>
      </c>
      <c r="K8" s="4">
        <f>(I8*J8)*4</f>
        <v>12</v>
      </c>
      <c r="L8" s="24" t="str">
        <f>IF(OR(AND(I8=3,J8=4),AND(I8=2,J8=5),AND(K8&gt;=52,K8&lt;=100)),"ZONA RIESGO EXTREMA",IF(OR(AND(I8=5,J8=2),AND(I8=4,J8=3),AND(I8=1,J8=4),AND(K8=20),AND(K8&gt;=28,K8&lt;=48)),"ZONA RIESGO ALTA",IF(OR(AND(I8=1,J8=3),AND(I8=4,J8=1),AND(K8=24)),"ZONA RIESGO MODERADA",IF(AND(K8&gt;=4,K8&lt;=16),"ZONA RIESGO BAJA"))))</f>
        <v>ZONA RIESGO MODERADA</v>
      </c>
      <c r="M8" s="4" t="str">
        <f>[9]ANALISIS!I11</f>
        <v>EVITAR EL RIESGO</v>
      </c>
      <c r="N8" s="4" t="str">
        <f>[9]ANALISIS!J11</f>
        <v>Realizar seguimiento a los procesos judiciales y del desempeño de la Defensa Judicial a través del SIPROJ y del Comité de Defensa Judicial, así como a través de los informes que se reportan a la Oficina de Control Interno.</v>
      </c>
    </row>
    <row r="9" spans="1:15" s="25" customFormat="1" ht="270" customHeight="1" x14ac:dyDescent="0.2">
      <c r="A9" s="4" t="str">
        <f>[9]IDENTIFICACIÓN!A13</f>
        <v>R2</v>
      </c>
      <c r="B9" s="4" t="str">
        <f>'[9]CONTEXTO ESTRATEGICO'!J13</f>
        <v>Estudios previos, Términos de Referencia o Pliego de Condiciones manipulados o hechos a la medida de un contratista en particular.</v>
      </c>
      <c r="C9" s="26" t="s">
        <v>40</v>
      </c>
      <c r="D9" s="4">
        <f>[9]ANALISIS!C12</f>
        <v>2</v>
      </c>
      <c r="E9" s="4">
        <f>[9]ANALISIS!D12</f>
        <v>5</v>
      </c>
      <c r="F9" s="24" t="str">
        <f>[9]ANALISIS!H12</f>
        <v>ZONA RIESGO EXTREMA</v>
      </c>
      <c r="G9" s="4" t="str">
        <f>CONCATENATE('[9]VALORACION CONTROLES'!C15)</f>
        <v>Anualmente se consolida y aprueba el Plan Anual de Adquisiciones por parte del Comité de Contratación. Cada vez que se requiera adelantar un trámite contractual, se verifica que la necesidad se encuentra incluida en el Plan Anual de Adquisiciones. Para el caso de contratos adelantados por medio del rubro de inversión, la Subgerencia de Planeación y Administración de proyectos hace la respectiva verificación y para el caso del contratos adelantados por medio del rubro de funcionamiento la Subgerencia de Gestión Corporativa. Para procesos de contratación específicos estipulados en el Manual de Contratación, estos son objeto de aprobación por parte del Comité de Contratación. Todas las decisiones quedan documentadas en actas. Cuando se detecte la falta de cumplimiento de requisitos en la documentación para adelantar la contratación, se informa al área solicitante y se devuelve el trámite correspondiente para realizar los ajustes necesarios.</v>
      </c>
      <c r="H9" s="5" t="str">
        <f>'[9]VALORACIÓN DEL RIESGO'!F12</f>
        <v>PROBABILIDAD</v>
      </c>
      <c r="I9" s="4">
        <f>IF(B9="",0,(IF('[9]VALORACIÓN DEL RIESGO'!J12&lt;50,'[9]MAPA DE RIESGO'!C14,(IF(AND('[9]VALORACIÓN DEL RIESGO'!J12&gt;=51,H9="IMPACTO"),D9,(IF(AND('[9]VALORACIÓN DEL RIESGO'!J12&gt;=51,'[9]VALORACIÓN DEL RIESGO'!J12&lt;=75,H9="PROBABILIDAD"),(IF(D9-1&lt;=0,1,D9-1)),(IF(AND('[9]VALORACIÓN DEL RIESGO'!J12&gt;=76,'[9]VALORACIÓN DEL RIESGO'!J12&lt;=100,H9="PROBABILIDAD"),(IF(D9-2&lt;=0,1,D9-2)))))))))))</f>
        <v>2</v>
      </c>
      <c r="J9" s="4">
        <f>IF(B9="",0,(IF('[9]VALORACIÓN DEL RIESGO'!J12&lt;50,'[9]MAPA DE RIESGO'!D14,(IF(AND('[9]VALORACIÓN DEL RIESGO'!J12&gt;=51,H9="PROBABILIDAD"),E9,(IF(AND('[9]VALORACIÓN DEL RIESGO'!J12&gt;=51,'[9]VALORACIÓN DEL RIESGO'!J12&lt;=75,H9="IMPACTO"),(IF(E9-1&lt;=0,1,E9-1)),(IF(AND('[9]VALORACIÓN DEL RIESGO'!J12&gt;=76,'[9]VALORACIÓN DEL RIESGO'!J12&lt;=100,H9="IMPACTO"),(IF(E9-2&lt;=0,1,E9-2)))))))))))</f>
        <v>5</v>
      </c>
      <c r="K9" s="4">
        <f>(I9*J9)*4</f>
        <v>40</v>
      </c>
      <c r="L9" s="24" t="str">
        <f>IF(OR(AND(I9=3,J9=4),AND(I9=2,J9=5),AND(K9&gt;=52,K9&lt;=100)),"ZONA RIESGO EXTREMA",IF(OR(AND(I9=5,J9=2),AND(I9=4,J9=3),AND(I9=1,J9=4),AND(K9=20),AND(K9&gt;=28,K9&lt;=48)),"ZONA RIESGO ALTA",IF(OR(AND(I9=1,J9=3),AND(I9=4,J9=1),AND(K9=24)),"ZONA RIESGO MODERADA",IF(AND(K9&gt;=4,K9&lt;=16),"ZONA RIESGO BAJA"))))</f>
        <v>ZONA RIESGO EXTREMA</v>
      </c>
      <c r="M9" s="4" t="str">
        <f>[9]ANALISIS!I12</f>
        <v>EVITAR EL RIESGO</v>
      </c>
      <c r="N9" s="4" t="str">
        <f>[9]ANALISIS!J12</f>
        <v>Realizar seguimiento a trámites contractuales a través del Comité de Contratación y publicar los procesos a través del la plataforma SECOP.</v>
      </c>
    </row>
    <row r="10" spans="1:15" s="25" customFormat="1" ht="265.5" customHeight="1" x14ac:dyDescent="0.2">
      <c r="A10" s="4" t="str">
        <f>[9]IDENTIFICACIÓN!A14</f>
        <v>R3</v>
      </c>
      <c r="B10" s="4" t="str">
        <f>'[9]CONTEXTO ESTRATEGICO'!J14</f>
        <v>Posibilidad de retrasos y/o vencimiento en los trámites contractuales y legales.</v>
      </c>
      <c r="C10" s="26" t="s">
        <v>36</v>
      </c>
      <c r="D10" s="4">
        <f>[9]ANALISIS!C13</f>
        <v>2</v>
      </c>
      <c r="E10" s="4">
        <f>[9]ANALISIS!D13</f>
        <v>4</v>
      </c>
      <c r="F10" s="24" t="str">
        <f>[9]ANALISIS!H13</f>
        <v>ZONA RIESGO ALTA</v>
      </c>
      <c r="G10" s="4" t="str">
        <f>CONCATENATE('[9]VALORACION CONTROLES'!C18,". ",'[9]VALORACION CONTROLES'!C19)</f>
        <v>Cada vez que se radica una solicitud por parte de las áreas, el profesional asignado de la Dirección de Gestión Contractual realiza seguimiento para asegurar el trámite oportuno de las mismas, lo cual queda documentado en la base de datos de seguimiento a trámites contractual en una matriz Excel. Si se detecta un inminente vencimiento se prioriza y ejecuta el trámite de manera inmediata lo cual finaliza con el visto bueno de los intervinientes.. Semanalmente la dependiente judicial realiza el seguimiento a los procesos judiciales a través de visitas y monitoreo sobre la plataforma digital de la rama judicial, lo cual se documenta en una matriz Excel y a través del registro del estado de cada proceso en el SIPROJWEB. Si hay un movimiento del proceso se digitaliza la pieza procesal y se remite a los responsables a través de correo electrónico. Si se detecta un inminente vencimiento, se prioriza y radica el trámite judicial ante la autoridad competente.</v>
      </c>
      <c r="H10" s="5" t="str">
        <f>'[9]VALORACIÓN DEL RIESGO'!F13</f>
        <v>PROBABILIDAD</v>
      </c>
      <c r="I10" s="4">
        <f>IF(B10="",0,(IF('[9]VALORACIÓN DEL RIESGO'!J13&lt;50,'[9]MAPA DE RIESGO'!C15,(IF(AND('[9]VALORACIÓN DEL RIESGO'!J13&gt;=51,H10="IMPACTO"),D10,(IF(AND('[9]VALORACIÓN DEL RIESGO'!J13&gt;=51,'[9]VALORACIÓN DEL RIESGO'!J13&lt;=75,H10="PROBABILIDAD"),(IF(D10-1&lt;=0,1,D10-1)),(IF(AND('[9]VALORACIÓN DEL RIESGO'!J13&gt;=76,'[9]VALORACIÓN DEL RIESGO'!J13&lt;=100,H10="PROBABILIDAD"),(IF(D10-2&lt;=0,1,D10-2)))))))))))</f>
        <v>2</v>
      </c>
      <c r="J10" s="4">
        <f>IF(B10="",0,(IF('[9]VALORACIÓN DEL RIESGO'!J13&lt;50,'[9]MAPA DE RIESGO'!D15,(IF(AND('[9]VALORACIÓN DEL RIESGO'!J13&gt;=51,H10="PROBABILIDAD"),E10,(IF(AND('[9]VALORACIÓN DEL RIESGO'!J13&gt;=51,'[9]VALORACIÓN DEL RIESGO'!J13&lt;=75,H10="IMPACTO"),(IF(E10-1&lt;=0,1,E10-1)),(IF(AND('[9]VALORACIÓN DEL RIESGO'!J13&gt;=76,'[9]VALORACIÓN DEL RIESGO'!J13&lt;=100,H10="IMPACTO"),(IF(E10-2&lt;=0,1,E10-2)))))))))))</f>
        <v>4</v>
      </c>
      <c r="K10" s="4">
        <f>(I10*J10)*4</f>
        <v>32</v>
      </c>
      <c r="L10" s="24" t="str">
        <f>IF(OR(AND(I10=3,J10=4),AND(I10=2,J10=5),AND(K10&gt;=52,K10&lt;=100)),"ZONA RIESGO EXTREMA",IF(OR(AND(I10=5,J10=2),AND(I10=4,J10=3),AND(I10=1,J10=4),AND(K10=20),AND(K10&gt;=28,K10&lt;=48)),"ZONA RIESGO ALTA",IF(OR(AND(I10=1,J10=3),AND(I10=4,J10=1),AND(K10=24)),"ZONA RIESGO MODERADA",IF(AND(K10&gt;=4,K10&lt;=16),"ZONA RIESGO BAJA"))))</f>
        <v>ZONA RIESGO ALTA</v>
      </c>
      <c r="M10" s="4" t="str">
        <f>[9]ANALISIS!I13</f>
        <v>EVITAR EL RIESGO</v>
      </c>
      <c r="N10" s="4" t="str">
        <f>[9]ANALISIS!J13</f>
        <v>Mantener actualizada la matriz de seguimiento contractual y legal.</v>
      </c>
    </row>
    <row r="11" spans="1:15" s="8" customFormat="1" ht="15" x14ac:dyDescent="0.2">
      <c r="G11" s="14" t="s">
        <v>16</v>
      </c>
      <c r="O11" s="41"/>
    </row>
    <row r="12" spans="1:15" s="13" customFormat="1" ht="15" x14ac:dyDescent="0.25">
      <c r="A12" s="104" t="s">
        <v>41</v>
      </c>
      <c r="B12" s="104"/>
      <c r="C12" s="104" t="s">
        <v>42</v>
      </c>
      <c r="D12" s="104"/>
      <c r="E12" s="104" t="s">
        <v>43</v>
      </c>
      <c r="F12" s="104"/>
      <c r="G12" s="104"/>
      <c r="O12" s="32"/>
    </row>
    <row r="13" spans="1:15" s="18" customFormat="1" ht="89.25" customHeight="1" x14ac:dyDescent="0.25">
      <c r="A13" s="105" t="s">
        <v>64</v>
      </c>
      <c r="B13" s="105"/>
      <c r="C13" s="105" t="s">
        <v>65</v>
      </c>
      <c r="D13" s="105"/>
      <c r="E13" s="105" t="s">
        <v>45</v>
      </c>
      <c r="F13" s="105"/>
      <c r="G13" s="105"/>
      <c r="O13" s="32"/>
    </row>
    <row r="14" spans="1:15" s="18" customFormat="1" ht="14.25" customHeight="1" x14ac:dyDescent="0.25">
      <c r="A14" s="91" t="s">
        <v>74</v>
      </c>
      <c r="B14" s="93"/>
      <c r="C14" s="93"/>
      <c r="D14" s="93"/>
      <c r="E14" s="93"/>
      <c r="F14" s="93"/>
      <c r="G14" s="92"/>
    </row>
    <row r="15" spans="1:15" x14ac:dyDescent="0.2">
      <c r="C15" s="13"/>
    </row>
    <row r="16" spans="1:15" s="8" customFormat="1" ht="15" x14ac:dyDescent="0.2">
      <c r="G16" s="14" t="s">
        <v>17</v>
      </c>
    </row>
    <row r="17" spans="7:7" s="8" customFormat="1" ht="15" x14ac:dyDescent="0.2">
      <c r="G17" s="14" t="s">
        <v>18</v>
      </c>
    </row>
    <row r="18" spans="7:7" s="8" customFormat="1" ht="15" x14ac:dyDescent="0.2">
      <c r="G18" s="14" t="s">
        <v>19</v>
      </c>
    </row>
    <row r="19" spans="7:7" s="8" customFormat="1" ht="15" x14ac:dyDescent="0.2">
      <c r="G19" s="14" t="s">
        <v>20</v>
      </c>
    </row>
    <row r="20" spans="7:7" s="8" customFormat="1" ht="15" x14ac:dyDescent="0.2">
      <c r="G20" s="14" t="s">
        <v>21</v>
      </c>
    </row>
    <row r="21" spans="7:7" s="8" customFormat="1" ht="15" x14ac:dyDescent="0.2">
      <c r="G21" s="14" t="s">
        <v>22</v>
      </c>
    </row>
    <row r="22" spans="7:7" s="8" customFormat="1" ht="15" x14ac:dyDescent="0.2">
      <c r="G22" s="14" t="s">
        <v>23</v>
      </c>
    </row>
    <row r="23" spans="7:7" s="8" customFormat="1" ht="15" x14ac:dyDescent="0.2">
      <c r="G23" s="14" t="s">
        <v>24</v>
      </c>
    </row>
    <row r="24" spans="7:7" s="8" customFormat="1" ht="15" x14ac:dyDescent="0.2">
      <c r="G24" s="14" t="s">
        <v>25</v>
      </c>
    </row>
    <row r="25" spans="7:7" s="8" customFormat="1" ht="15" x14ac:dyDescent="0.2">
      <c r="G25" s="14" t="s">
        <v>26</v>
      </c>
    </row>
    <row r="26" spans="7:7" s="8" customFormat="1" ht="15" x14ac:dyDescent="0.2">
      <c r="G26" s="14" t="s">
        <v>27</v>
      </c>
    </row>
    <row r="27" spans="7:7" s="8" customFormat="1" ht="15" x14ac:dyDescent="0.2">
      <c r="G27" s="14" t="s">
        <v>28</v>
      </c>
    </row>
    <row r="28" spans="7:7" s="8" customFormat="1" ht="15" x14ac:dyDescent="0.2">
      <c r="G28" s="14" t="s">
        <v>29</v>
      </c>
    </row>
    <row r="29" spans="7:7" s="8" customFormat="1" ht="15" x14ac:dyDescent="0.2">
      <c r="G29" s="14" t="s">
        <v>30</v>
      </c>
    </row>
    <row r="30" spans="7:7" s="8" customFormat="1" ht="15" x14ac:dyDescent="0.2">
      <c r="G30" s="14" t="s">
        <v>31</v>
      </c>
    </row>
    <row r="31" spans="7:7" s="8" customFormat="1" ht="15" x14ac:dyDescent="0.2">
      <c r="G31" s="14" t="s">
        <v>32</v>
      </c>
    </row>
    <row r="32" spans="7:7" s="8" customFormat="1" ht="15" x14ac:dyDescent="0.2"/>
    <row r="33" s="8" customFormat="1" ht="15" x14ac:dyDescent="0.2"/>
    <row r="34" s="8" customFormat="1" ht="15" x14ac:dyDescent="0.2"/>
    <row r="35" s="7" customFormat="1" ht="15" x14ac:dyDescent="0.2"/>
    <row r="36" s="7" customFormat="1" ht="15" x14ac:dyDescent="0.2"/>
    <row r="37" s="7" customFormat="1" ht="15" x14ac:dyDescent="0.2"/>
    <row r="38" s="7" customFormat="1" ht="15" x14ac:dyDescent="0.2"/>
    <row r="39" s="7" customFormat="1" ht="15" x14ac:dyDescent="0.2"/>
    <row r="40" s="7" customFormat="1" ht="15" x14ac:dyDescent="0.2"/>
    <row r="41" s="7" customFormat="1" ht="15" x14ac:dyDescent="0.2"/>
    <row r="42" s="7" customFormat="1" ht="15" x14ac:dyDescent="0.2"/>
    <row r="43" s="7" customFormat="1" ht="15" x14ac:dyDescent="0.2"/>
    <row r="44" s="7" customFormat="1" ht="15" x14ac:dyDescent="0.2"/>
    <row r="45" s="7" customFormat="1" ht="15" x14ac:dyDescent="0.2"/>
    <row r="46" s="7" customFormat="1" ht="15" x14ac:dyDescent="0.2"/>
    <row r="47" s="7" customFormat="1" ht="15" x14ac:dyDescent="0.2"/>
    <row r="48" s="7" customFormat="1" ht="15" x14ac:dyDescent="0.2"/>
    <row r="49" s="7" customFormat="1" ht="15" x14ac:dyDescent="0.2"/>
    <row r="50" s="7" customFormat="1" ht="15" x14ac:dyDescent="0.2"/>
  </sheetData>
  <mergeCells count="24">
    <mergeCell ref="L6:L7"/>
    <mergeCell ref="A1:N1"/>
    <mergeCell ref="A2:N2"/>
    <mergeCell ref="A5:B5"/>
    <mergeCell ref="A6:A7"/>
    <mergeCell ref="B6:B7"/>
    <mergeCell ref="D6:E6"/>
    <mergeCell ref="I6:K6"/>
    <mergeCell ref="A14:G14"/>
    <mergeCell ref="C3:N4"/>
    <mergeCell ref="C5:N5"/>
    <mergeCell ref="A12:B12"/>
    <mergeCell ref="C12:D12"/>
    <mergeCell ref="E12:G12"/>
    <mergeCell ref="A13:B13"/>
    <mergeCell ref="C13:D13"/>
    <mergeCell ref="E13:G13"/>
    <mergeCell ref="M6:M7"/>
    <mergeCell ref="N6:N7"/>
    <mergeCell ref="C6:C7"/>
    <mergeCell ref="F6:F7"/>
    <mergeCell ref="G6:G7"/>
    <mergeCell ref="H6:H7"/>
    <mergeCell ref="A3:B4"/>
  </mergeCells>
  <conditionalFormatting sqref="F8:F10 L8:L10">
    <cfRule type="cellIs" dxfId="89" priority="8" stopIfTrue="1" operator="equal">
      <formula>"INACEPTABLE"</formula>
    </cfRule>
    <cfRule type="cellIs" dxfId="88" priority="9" stopIfTrue="1" operator="equal">
      <formula>"IMPORTANTE"</formula>
    </cfRule>
    <cfRule type="cellIs" dxfId="87" priority="10" stopIfTrue="1" operator="equal">
      <formula>"MODERADO"</formula>
    </cfRule>
  </conditionalFormatting>
  <conditionalFormatting sqref="F8:F10 L8:L10">
    <cfRule type="cellIs" dxfId="86" priority="7" stopIfTrue="1" operator="equal">
      <formula>"TOLERABLE"</formula>
    </cfRule>
  </conditionalFormatting>
  <conditionalFormatting sqref="F8:F10 L8:L10">
    <cfRule type="cellIs" dxfId="85" priority="5" stopIfTrue="1" operator="equal">
      <formula>"ZONA RIESGO ALTA"</formula>
    </cfRule>
    <cfRule type="cellIs" dxfId="84" priority="6" stopIfTrue="1" operator="equal">
      <formula>"ZONA RIESGO EXTREMA"</formula>
    </cfRule>
  </conditionalFormatting>
  <conditionalFormatting sqref="F8:F10 L8:L10">
    <cfRule type="cellIs" dxfId="83" priority="3" stopIfTrue="1" operator="equal">
      <formula>"ZONA RIESGO BAJA"</formula>
    </cfRule>
    <cfRule type="cellIs" dxfId="82" priority="4" stopIfTrue="1" operator="equal">
      <formula>"ZONA RIESGO MODERADA"</formula>
    </cfRule>
  </conditionalFormatting>
  <conditionalFormatting sqref="F8:F10 L8:L10">
    <cfRule type="cellIs" dxfId="81" priority="1" stopIfTrue="1" operator="equal">
      <formula>"ZONA RIESGO MODERADA"</formula>
    </cfRule>
    <cfRule type="cellIs" dxfId="80"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xr:uid="{00000000-0002-0000-0800-000000000000}"/>
    <dataValidation allowBlank="1" showInputMessage="1" showErrorMessage="1" prompt="Es la materialización del riesgo y las consecuencias de su aparición. Su escala es: 5 bajo impacto, 10 medio, 20 alto impacto._x000a_" sqref="E7" xr:uid="{00000000-0002-0000-0800-000001000000}"/>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C10" xr:uid="{00000000-0002-0000-0800-000002000000}">
      <formula1>$A$11:$A$17</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1">
    <tabColor rgb="FF92D050"/>
  </sheetPr>
  <dimension ref="A1:N16"/>
  <sheetViews>
    <sheetView topLeftCell="H6" workbookViewId="0">
      <selection activeCell="O6" sqref="O1:Q1048576"/>
    </sheetView>
  </sheetViews>
  <sheetFormatPr baseColWidth="10" defaultRowHeight="14.25" x14ac:dyDescent="0.2"/>
  <cols>
    <col min="1" max="1" width="8.7109375" style="10" customWidth="1"/>
    <col min="2" max="2" width="36.7109375" style="10" customWidth="1"/>
    <col min="3" max="3" width="15.7109375" style="10" customWidth="1"/>
    <col min="4" max="4" width="14.5703125" style="10" customWidth="1"/>
    <col min="5" max="5" width="10.7109375" style="10" customWidth="1"/>
    <col min="6" max="6" width="15.7109375" style="10" customWidth="1"/>
    <col min="7" max="7" width="47.7109375" style="10" customWidth="1"/>
    <col min="8" max="8" width="15.7109375" style="10" customWidth="1"/>
    <col min="9" max="9" width="14.7109375" style="10" customWidth="1"/>
    <col min="10" max="10" width="9.7109375" style="10" customWidth="1"/>
    <col min="11" max="11" width="14.7109375" style="10" customWidth="1"/>
    <col min="12" max="12" width="13.7109375" style="10" customWidth="1"/>
    <col min="13" max="13" width="14.7109375" style="10" customWidth="1"/>
    <col min="14" max="14" width="29.7109375" style="10" customWidth="1"/>
    <col min="15" max="16384" width="11.42578125" style="10"/>
  </cols>
  <sheetData>
    <row r="1" spans="1:14" ht="14.25" customHeight="1" x14ac:dyDescent="0.2">
      <c r="A1" s="114" t="str">
        <f>'[10]CONTEXTO ESTRATEGICO'!A1</f>
        <v>EMPRESA DE RENOVACIÓN Y DESARROLLO URBANO DE BOGOTA</v>
      </c>
      <c r="B1" s="115"/>
      <c r="C1" s="115"/>
      <c r="D1" s="115"/>
      <c r="E1" s="115"/>
      <c r="F1" s="115"/>
      <c r="G1" s="115"/>
      <c r="H1" s="115"/>
      <c r="I1" s="115"/>
      <c r="J1" s="115"/>
      <c r="K1" s="115"/>
      <c r="L1" s="115"/>
      <c r="M1" s="115"/>
      <c r="N1" s="116"/>
    </row>
    <row r="2" spans="1:14" ht="14.25" customHeight="1" x14ac:dyDescent="0.2">
      <c r="A2" s="117" t="s">
        <v>48</v>
      </c>
      <c r="B2" s="118"/>
      <c r="C2" s="118"/>
      <c r="D2" s="118"/>
      <c r="E2" s="118"/>
      <c r="F2" s="118"/>
      <c r="G2" s="118"/>
      <c r="H2" s="118"/>
      <c r="I2" s="118"/>
      <c r="J2" s="118"/>
      <c r="K2" s="118"/>
      <c r="L2" s="118"/>
      <c r="M2" s="118"/>
      <c r="N2" s="119"/>
    </row>
    <row r="3" spans="1:14" s="9" customFormat="1" ht="22.5" customHeight="1" x14ac:dyDescent="0.2">
      <c r="A3" s="103" t="s">
        <v>0</v>
      </c>
      <c r="B3" s="103"/>
      <c r="C3" s="113" t="s">
        <v>1</v>
      </c>
      <c r="D3" s="113"/>
      <c r="E3" s="113"/>
      <c r="F3" s="113"/>
      <c r="G3" s="113"/>
      <c r="H3" s="113"/>
      <c r="I3" s="113"/>
      <c r="J3" s="113"/>
      <c r="K3" s="113"/>
      <c r="L3" s="113"/>
      <c r="M3" s="113"/>
      <c r="N3" s="113"/>
    </row>
    <row r="4" spans="1:14" s="9" customFormat="1" ht="15.75" customHeight="1" x14ac:dyDescent="0.2">
      <c r="A4" s="103"/>
      <c r="B4" s="103"/>
      <c r="C4" s="113"/>
      <c r="D4" s="113"/>
      <c r="E4" s="113"/>
      <c r="F4" s="113"/>
      <c r="G4" s="113"/>
      <c r="H4" s="113"/>
      <c r="I4" s="113"/>
      <c r="J4" s="113"/>
      <c r="K4" s="113"/>
      <c r="L4" s="113"/>
      <c r="M4" s="113"/>
      <c r="N4" s="113"/>
    </row>
    <row r="5" spans="1:14" s="23" customFormat="1" ht="63" customHeight="1" x14ac:dyDescent="0.3">
      <c r="A5" s="112" t="str">
        <f>'[10]CONTEXTO ESTRATEGICO'!A12</f>
        <v>GESTIÓN FINANCIERA</v>
      </c>
      <c r="B5" s="112"/>
      <c r="C5" s="112" t="str">
        <f>[10]ANALISIS!C8</f>
        <v>Administrar y controlar los recursos financieros de la Empresa de acuerdo a los parámetros establecidos por la normatividad vigente, que garanticen la disponibilidad de recursos económicos para el cumplimiento de los planes y programas de la empresa, la confiabilidad, razonabilidad y oportunidad de la información financiera que sirva como fuente de información para la toma de decisiones de la Empresa.</v>
      </c>
      <c r="D5" s="112"/>
      <c r="E5" s="112"/>
      <c r="F5" s="112"/>
      <c r="G5" s="112"/>
      <c r="H5" s="112"/>
      <c r="I5" s="112"/>
      <c r="J5" s="112"/>
      <c r="K5" s="112"/>
      <c r="L5" s="112"/>
      <c r="M5" s="112"/>
      <c r="N5" s="112"/>
    </row>
    <row r="6" spans="1:14" s="19" customFormat="1" ht="12" x14ac:dyDescent="0.2">
      <c r="A6" s="85" t="s">
        <v>2</v>
      </c>
      <c r="B6" s="85" t="s">
        <v>3</v>
      </c>
      <c r="C6" s="85" t="s">
        <v>34</v>
      </c>
      <c r="D6" s="79" t="s">
        <v>4</v>
      </c>
      <c r="E6" s="79"/>
      <c r="F6" s="79" t="s">
        <v>33</v>
      </c>
      <c r="G6" s="79" t="s">
        <v>11</v>
      </c>
      <c r="H6" s="79" t="s">
        <v>12</v>
      </c>
      <c r="I6" s="79" t="s">
        <v>5</v>
      </c>
      <c r="J6" s="79"/>
      <c r="K6" s="79"/>
      <c r="L6" s="79" t="s">
        <v>6</v>
      </c>
      <c r="M6" s="79" t="s">
        <v>7</v>
      </c>
      <c r="N6" s="79" t="s">
        <v>8</v>
      </c>
    </row>
    <row r="7" spans="1:14" s="19" customFormat="1" ht="24" x14ac:dyDescent="0.2">
      <c r="A7" s="85"/>
      <c r="B7" s="85"/>
      <c r="C7" s="85"/>
      <c r="D7" s="11" t="s">
        <v>9</v>
      </c>
      <c r="E7" s="11" t="s">
        <v>10</v>
      </c>
      <c r="F7" s="79"/>
      <c r="G7" s="79"/>
      <c r="H7" s="79"/>
      <c r="I7" s="11" t="s">
        <v>13</v>
      </c>
      <c r="J7" s="11" t="s">
        <v>14</v>
      </c>
      <c r="K7" s="11" t="s">
        <v>15</v>
      </c>
      <c r="L7" s="79"/>
      <c r="M7" s="79"/>
      <c r="N7" s="79"/>
    </row>
    <row r="8" spans="1:14" s="25" customFormat="1" ht="231" customHeight="1" x14ac:dyDescent="0.2">
      <c r="A8" s="4" t="str">
        <f>[10]IDENTIFICACIÓN!A12</f>
        <v>R1</v>
      </c>
      <c r="B8" s="4" t="str">
        <f>'[10]CONTEXTO ESTRATEGICO'!J12</f>
        <v>Posibilidad de alteración de la información financiera.</v>
      </c>
      <c r="C8" s="26" t="s">
        <v>40</v>
      </c>
      <c r="D8" s="4">
        <f>[10]ANALISIS!C11</f>
        <v>1</v>
      </c>
      <c r="E8" s="4">
        <f>[10]ANALISIS!D11</f>
        <v>4</v>
      </c>
      <c r="F8" s="24" t="str">
        <f>[10]ANALISIS!H11</f>
        <v>ZONA RIESGO ALTA</v>
      </c>
      <c r="G8" s="4" t="str">
        <f>CONCATENATE('[10]VALORACION CONTROLES'!C12,". ",'[10]VALORACION CONTROLES'!C13,". ",'[10]VALORACION CONTROLES'!C14)</f>
        <v>Los documentos como solicitudes de certificados de disponibilidad presupuestal se realizan por el profesional del área responsable en el formato establecido en MIPG, el cual debe contener el objeto de la solicitud de los recursos y debe contar con los vistos buenos del profesional responsable para posteriormente pasar a firma de la ordenación del gasto. . Se cuenta con el Sistema Adminsitrativo y Financiero JSP7 - Gobierno, en donde se han registrado previamente los perfiles de utilización de cada uno de los módulos de tesorería, presupuesto y contabilidad, estos acceso deben tener usuario y clave de acceso de los responsables para registrar la información en el sistema.. 0</v>
      </c>
      <c r="H8" s="5" t="str">
        <f>'[10]VALORACIÓN DEL RIESGO'!F11</f>
        <v>IMPACTO</v>
      </c>
      <c r="I8" s="4">
        <f>IF(B8="",0,(IF('[10]VALORACIÓN DEL RIESGO'!J11&lt;50,'[10]MAPA DE RIESGO'!C13,(IF(AND('[10]VALORACIÓN DEL RIESGO'!J11&gt;=51,H8="IMPACTO"),D8,(IF(AND('[10]VALORACIÓN DEL RIESGO'!J11&gt;=51,'[10]VALORACIÓN DEL RIESGO'!J11&lt;=75,H8="PROBABILIDAD"),(IF(D8-1&lt;=0,1,D8-1)),(IF(AND('[10]VALORACIÓN DEL RIESGO'!J11&gt;=76,'[10]VALORACIÓN DEL RIESGO'!J11&lt;=100,H8="PROBABILIDAD"),(IF(D8-2&lt;=0,1,D8-2)))))))))))</f>
        <v>1</v>
      </c>
      <c r="J8" s="4">
        <f>IF(B8="",0,(IF('[10]VALORACIÓN DEL RIESGO'!J11&lt;50,'[10]MAPA DE RIESGO'!D13,(IF(AND('[10]VALORACIÓN DEL RIESGO'!J11&gt;=51,H8="PROBABILIDAD"),E8,(IF(AND('[10]VALORACIÓN DEL RIESGO'!J11&gt;=51,'[10]VALORACIÓN DEL RIESGO'!J11&lt;=75,H8="IMPACTO"),(IF(E8-1&lt;=0,1,E8-1)),(IF(AND('[10]VALORACIÓN DEL RIESGO'!J11&gt;=76,'[10]VALORACIÓN DEL RIESGO'!J11&lt;=100,H8="IMPACTO"),(IF(E8-2&lt;=0,1,E8-2)))))))))))</f>
        <v>2</v>
      </c>
      <c r="K8" s="4">
        <f>(I8*J8)*4</f>
        <v>8</v>
      </c>
      <c r="L8" s="24" t="str">
        <f>IF(OR(AND(I8=3,J8=4),AND(I8=2,J8=5),AND(K8&gt;=52,K8&lt;=100)),"ZONA RIESGO EXTREMA",IF(OR(AND(I8=5,J8=2),AND(I8=4,J8=3),AND(I8=1,J8=4),AND(K8=20),AND(K8&gt;=28,K8&lt;=48)),"ZONA RIESGO ALTA",IF(OR(AND(I8=1,J8=3),AND(I8=4,J8=1),AND(K8=24)),"ZONA RIESGO MODERADA",IF(AND(K8&gt;=4,K8&lt;=16),"ZONA RIESGO BAJA"))))</f>
        <v>ZONA RIESGO BAJA</v>
      </c>
      <c r="M8" s="4" t="str">
        <f>[10]ANALISIS!I11</f>
        <v>EVITAR EL RIESGO</v>
      </c>
      <c r="N8" s="4" t="str">
        <f>[10]ANALISIS!J11</f>
        <v>Realizar capacitaciones a los profesionales y técnicos del proceso financiero en materia de control interno disciplinario.</v>
      </c>
    </row>
    <row r="9" spans="1:14" s="25" customFormat="1" ht="279.75" customHeight="1" x14ac:dyDescent="0.2">
      <c r="A9" s="4" t="str">
        <f>[10]IDENTIFICACIÓN!A13</f>
        <v>R2</v>
      </c>
      <c r="B9" s="4" t="str">
        <f>'[10]CONTEXTO ESTRATEGICO'!J13</f>
        <v xml:space="preserve">Inoportunidad en la articulación e interacción con los demas procesos en la realización de los pagos. </v>
      </c>
      <c r="C9" s="26" t="s">
        <v>36</v>
      </c>
      <c r="D9" s="4">
        <f>[10]ANALISIS!C12</f>
        <v>3</v>
      </c>
      <c r="E9" s="4">
        <f>[10]ANALISIS!D12</f>
        <v>2</v>
      </c>
      <c r="F9" s="24" t="str">
        <f>[10]ANALISIS!H12</f>
        <v>ZONA RIESGO MODERADA</v>
      </c>
      <c r="G9" s="4" t="str">
        <f>CONCATENATE('[10]VALORACION CONTROLES'!C13,". ",'[10]VALORACION CONTROLES'!C14,". ",'[10]VALORACION CONTROLES'!C15)</f>
        <v>Se cuenta con el Sistema Adminsitrativo y Financiero JSP7 - Gobierno, en donde se han registrado previamente los perfiles de utilización de cada uno de los módulos de tesorería, presupuesto y contabilidad, estos acceso deben tener usuario y clave de acceso de los responsables para registrar la información en el sistema.. 0. Para realizar un trámite de pago se debe contar además de los documentos soporte para el pago el certificado de cumplimiento firmado por el supervisor del contrato, este documento debe tener vistos buenos de los responsables de apoyo a la supervisión o en dado caso del supervisor del contrato quien certifica que se cumple con las obligaciones del contrato para porder realizar el pago.</v>
      </c>
      <c r="H9" s="5" t="str">
        <f>'[10]VALORACIÓN DEL RIESGO'!F12</f>
        <v>PROBABILIDAD</v>
      </c>
      <c r="I9" s="4">
        <f>IF(B9="",0,(IF('[10]VALORACIÓN DEL RIESGO'!J12&lt;50,'[10]MAPA DE RIESGO'!C14,(IF(AND('[10]VALORACIÓN DEL RIESGO'!J12&gt;=51,H9="IMPACTO"),D9,(IF(AND('[10]VALORACIÓN DEL RIESGO'!J12&gt;=51,'[10]VALORACIÓN DEL RIESGO'!J12&lt;=75,H9="PROBABILIDAD"),(IF(D9-1&lt;=0,1,D9-1)),(IF(AND('[10]VALORACIÓN DEL RIESGO'!J12&gt;=76,'[10]VALORACIÓN DEL RIESGO'!J12&lt;=100,H9="PROBABILIDAD"),(IF(D9-2&lt;=0,1,D9-2)))))))))))</f>
        <v>2</v>
      </c>
      <c r="J9" s="4">
        <f>IF(B9="",0,(IF('[10]VALORACIÓN DEL RIESGO'!J12&lt;50,'[10]MAPA DE RIESGO'!D14,(IF(AND('[10]VALORACIÓN DEL RIESGO'!J12&gt;=51,H9="PROBABILIDAD"),E9,(IF(AND('[10]VALORACIÓN DEL RIESGO'!J12&gt;=51,'[10]VALORACIÓN DEL RIESGO'!J12&lt;=75,H9="IMPACTO"),(IF(E9-1&lt;=0,1,E9-1)),(IF(AND('[10]VALORACIÓN DEL RIESGO'!J12&gt;=76,'[10]VALORACIÓN DEL RIESGO'!J12&lt;=100,H9="IMPACTO"),(IF(E9-2&lt;=0,1,E9-2)))))))))))</f>
        <v>2</v>
      </c>
      <c r="K9" s="4">
        <f t="shared" ref="K9" si="0">(I9*J9)*4</f>
        <v>16</v>
      </c>
      <c r="L9" s="24" t="str">
        <f t="shared" ref="L9" si="1">IF(OR(AND(I9=3,J9=4),AND(I9=2,J9=5),AND(K9&gt;=52,K9&lt;=100)),"ZONA RIESGO EXTREMA",IF(OR(AND(I9=5,J9=2),AND(I9=4,J9=3),AND(I9=1,J9=4),AND(K9=20),AND(K9&gt;=28,K9&lt;=48)),"ZONA RIESGO ALTA",IF(OR(AND(I9=1,J9=3),AND(I9=4,J9=1),AND(K9=24)),"ZONA RIESGO MODERADA",IF(AND(K9&gt;=4,K9&lt;=16),"ZONA RIESGO BAJA"))))</f>
        <v>ZONA RIESGO BAJA</v>
      </c>
      <c r="M9" s="4" t="str">
        <f>[10]ANALISIS!I12</f>
        <v>REDUCIR EL RIESGO</v>
      </c>
      <c r="N9" s="4" t="str">
        <f>[10]ANALISIS!J12</f>
        <v xml:space="preserve">Se realiza una planeación del proceso financiero frente a los recursos a ejecutar en cada vigencia </v>
      </c>
    </row>
    <row r="10" spans="1:14" s="7" customFormat="1" ht="15" customHeight="1" x14ac:dyDescent="0.2"/>
    <row r="11" spans="1:14" s="13" customFormat="1" ht="15" x14ac:dyDescent="0.25">
      <c r="A11" s="104" t="s">
        <v>41</v>
      </c>
      <c r="B11" s="104"/>
      <c r="C11" s="104" t="s">
        <v>42</v>
      </c>
      <c r="D11" s="104"/>
      <c r="E11" s="104" t="s">
        <v>43</v>
      </c>
      <c r="F11" s="104"/>
      <c r="G11" s="104"/>
    </row>
    <row r="12" spans="1:14" s="18" customFormat="1" ht="63.75" customHeight="1" x14ac:dyDescent="0.25">
      <c r="A12" s="105" t="s">
        <v>66</v>
      </c>
      <c r="B12" s="105"/>
      <c r="C12" s="105" t="s">
        <v>67</v>
      </c>
      <c r="D12" s="105"/>
      <c r="E12" s="105" t="s">
        <v>45</v>
      </c>
      <c r="F12" s="105"/>
      <c r="G12" s="105"/>
    </row>
    <row r="13" spans="1:14" s="18" customFormat="1" ht="14.25" customHeight="1" x14ac:dyDescent="0.25">
      <c r="A13" s="91" t="s">
        <v>74</v>
      </c>
      <c r="B13" s="93"/>
      <c r="C13" s="93"/>
      <c r="D13" s="93"/>
      <c r="E13" s="93"/>
      <c r="F13" s="93"/>
      <c r="G13" s="92"/>
    </row>
    <row r="14" spans="1:14" x14ac:dyDescent="0.2">
      <c r="C14" s="13"/>
    </row>
    <row r="15" spans="1:14" s="8" customFormat="1" ht="15" x14ac:dyDescent="0.2">
      <c r="G15" s="14" t="s">
        <v>17</v>
      </c>
    </row>
    <row r="16" spans="1:14" s="8" customFormat="1" ht="15" x14ac:dyDescent="0.2">
      <c r="G16" s="14" t="s">
        <v>18</v>
      </c>
    </row>
  </sheetData>
  <mergeCells count="24">
    <mergeCell ref="L6:L7"/>
    <mergeCell ref="A1:N1"/>
    <mergeCell ref="A2:N2"/>
    <mergeCell ref="A5:B5"/>
    <mergeCell ref="A6:A7"/>
    <mergeCell ref="B6:B7"/>
    <mergeCell ref="D6:E6"/>
    <mergeCell ref="I6:K6"/>
    <mergeCell ref="A13:G13"/>
    <mergeCell ref="C3:N4"/>
    <mergeCell ref="C5:N5"/>
    <mergeCell ref="A11:B11"/>
    <mergeCell ref="C11:D11"/>
    <mergeCell ref="E11:G11"/>
    <mergeCell ref="A12:B12"/>
    <mergeCell ref="C12:D12"/>
    <mergeCell ref="E12:G12"/>
    <mergeCell ref="M6:M7"/>
    <mergeCell ref="N6:N7"/>
    <mergeCell ref="C6:C7"/>
    <mergeCell ref="F6:F7"/>
    <mergeCell ref="G6:G7"/>
    <mergeCell ref="H6:H7"/>
    <mergeCell ref="A3:B4"/>
  </mergeCells>
  <phoneticPr fontId="28" type="noConversion"/>
  <conditionalFormatting sqref="F8:F9 L8:L9">
    <cfRule type="cellIs" dxfId="79" priority="8" stopIfTrue="1" operator="equal">
      <formula>"INACEPTABLE"</formula>
    </cfRule>
    <cfRule type="cellIs" dxfId="78" priority="9" stopIfTrue="1" operator="equal">
      <formula>"IMPORTANTE"</formula>
    </cfRule>
    <cfRule type="cellIs" dxfId="77" priority="10" stopIfTrue="1" operator="equal">
      <formula>"MODERADO"</formula>
    </cfRule>
  </conditionalFormatting>
  <conditionalFormatting sqref="F8:F9 L8:L9">
    <cfRule type="cellIs" dxfId="76" priority="7" stopIfTrue="1" operator="equal">
      <formula>"TOLERABLE"</formula>
    </cfRule>
  </conditionalFormatting>
  <conditionalFormatting sqref="F8:F9 L8:L9">
    <cfRule type="cellIs" dxfId="75" priority="5" stopIfTrue="1" operator="equal">
      <formula>"ZONA RIESGO ALTA"</formula>
    </cfRule>
    <cfRule type="cellIs" dxfId="74" priority="6" stopIfTrue="1" operator="equal">
      <formula>"ZONA RIESGO EXTREMA"</formula>
    </cfRule>
  </conditionalFormatting>
  <conditionalFormatting sqref="F8:F9 L8:L9">
    <cfRule type="cellIs" dxfId="73" priority="3" stopIfTrue="1" operator="equal">
      <formula>"ZONA RIESGO BAJA"</formula>
    </cfRule>
    <cfRule type="cellIs" dxfId="72" priority="4" stopIfTrue="1" operator="equal">
      <formula>"ZONA RIESGO MODERADA"</formula>
    </cfRule>
  </conditionalFormatting>
  <conditionalFormatting sqref="F8:F9 L8:L9">
    <cfRule type="cellIs" dxfId="71" priority="1" stopIfTrue="1" operator="equal">
      <formula>"ZONA RIESGO MODERADA"</formula>
    </cfRule>
    <cfRule type="cellIs" dxfId="70"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xr:uid="{00000000-0002-0000-0900-000000000000}"/>
    <dataValidation allowBlank="1" showInputMessage="1" showErrorMessage="1" prompt="Es la materialización del riesgo y las consecuencias de su aparición. Su escala es: 5 bajo impacto, 10 medio, 20 alto impacto._x000a_" sqref="E7" xr:uid="{00000000-0002-0000-0900-000001000000}"/>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C9" xr:uid="{00000000-0002-0000-0900-000002000000}">
      <formula1>#REF!</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2">
    <tabColor rgb="FF92D050"/>
  </sheetPr>
  <dimension ref="A1:N16"/>
  <sheetViews>
    <sheetView topLeftCell="A5" workbookViewId="0">
      <selection activeCell="B11" sqref="B11"/>
    </sheetView>
  </sheetViews>
  <sheetFormatPr baseColWidth="10" defaultRowHeight="14.25" x14ac:dyDescent="0.2"/>
  <cols>
    <col min="1" max="1" width="8.7109375" style="10" customWidth="1"/>
    <col min="2" max="2" width="36.7109375" style="10" customWidth="1"/>
    <col min="3" max="3" width="15.7109375" style="10" customWidth="1"/>
    <col min="4" max="4" width="14.5703125" style="10" customWidth="1"/>
    <col min="5" max="5" width="10.7109375" style="10" customWidth="1"/>
    <col min="6" max="6" width="15.7109375" style="10" customWidth="1"/>
    <col min="7" max="7" width="47.7109375" style="10" customWidth="1"/>
    <col min="8" max="8" width="15.7109375" style="10" customWidth="1"/>
    <col min="9" max="9" width="14.7109375" style="10" customWidth="1"/>
    <col min="10" max="10" width="9.7109375" style="10" customWidth="1"/>
    <col min="11" max="11" width="14.7109375" style="10" customWidth="1"/>
    <col min="12" max="12" width="13.7109375" style="10" customWidth="1"/>
    <col min="13" max="13" width="14.7109375" style="10" customWidth="1"/>
    <col min="14" max="14" width="29.7109375" style="10" customWidth="1"/>
    <col min="15" max="16384" width="11.42578125" style="10"/>
  </cols>
  <sheetData>
    <row r="1" spans="1:14" ht="14.25" customHeight="1" x14ac:dyDescent="0.2">
      <c r="A1" s="114" t="str">
        <f>'[11]CONTEXTO ESTRATEGICO'!A1</f>
        <v>EMPRESA DE RENOVACIÓN Y DESARROLLO URBANO DE BOGOTA</v>
      </c>
      <c r="B1" s="115"/>
      <c r="C1" s="115"/>
      <c r="D1" s="115"/>
      <c r="E1" s="115"/>
      <c r="F1" s="115"/>
      <c r="G1" s="115"/>
      <c r="H1" s="115"/>
      <c r="I1" s="115"/>
      <c r="J1" s="115"/>
      <c r="K1" s="115"/>
      <c r="L1" s="115"/>
      <c r="M1" s="115"/>
      <c r="N1" s="116"/>
    </row>
    <row r="2" spans="1:14" ht="14.25" customHeight="1" x14ac:dyDescent="0.2">
      <c r="A2" s="117" t="s">
        <v>48</v>
      </c>
      <c r="B2" s="118"/>
      <c r="C2" s="118"/>
      <c r="D2" s="118"/>
      <c r="E2" s="118"/>
      <c r="F2" s="118"/>
      <c r="G2" s="118"/>
      <c r="H2" s="118"/>
      <c r="I2" s="118"/>
      <c r="J2" s="118"/>
      <c r="K2" s="118"/>
      <c r="L2" s="118"/>
      <c r="M2" s="118"/>
      <c r="N2" s="119"/>
    </row>
    <row r="3" spans="1:14" s="9" customFormat="1" ht="22.5" customHeight="1" x14ac:dyDescent="0.2">
      <c r="A3" s="103" t="s">
        <v>0</v>
      </c>
      <c r="B3" s="103"/>
      <c r="C3" s="113" t="s">
        <v>1</v>
      </c>
      <c r="D3" s="113"/>
      <c r="E3" s="113"/>
      <c r="F3" s="113"/>
      <c r="G3" s="113"/>
      <c r="H3" s="113"/>
      <c r="I3" s="113"/>
      <c r="J3" s="113"/>
      <c r="K3" s="113"/>
      <c r="L3" s="113"/>
      <c r="M3" s="113"/>
      <c r="N3" s="113"/>
    </row>
    <row r="4" spans="1:14" s="9" customFormat="1" ht="15" x14ac:dyDescent="0.2">
      <c r="A4" s="103"/>
      <c r="B4" s="103"/>
      <c r="C4" s="113"/>
      <c r="D4" s="113"/>
      <c r="E4" s="113"/>
      <c r="F4" s="113"/>
      <c r="G4" s="113"/>
      <c r="H4" s="113"/>
      <c r="I4" s="113"/>
      <c r="J4" s="113"/>
      <c r="K4" s="113"/>
      <c r="L4" s="113"/>
      <c r="M4" s="113"/>
      <c r="N4" s="113"/>
    </row>
    <row r="5" spans="1:14" s="23" customFormat="1" ht="63" customHeight="1" x14ac:dyDescent="0.3">
      <c r="A5" s="112" t="str">
        <f>'[11]CONTEXTO ESTRATEGICO'!A12</f>
        <v>GESTIÓN DE TALENTO HUMANO</v>
      </c>
      <c r="B5" s="112"/>
      <c r="C5" s="112" t="str">
        <f>[11]ANALISIS!C8</f>
        <v xml:space="preserve">Definir y gestionar el plan estratégico de Talento Humano como parte de las herramientas que contribuyen al logro de los objetivos institucionales y ejercer actividades de prevención en materia disciplinaria e iniciar las actuaciones administrativas a los servidores y ex servidores públicos de la Empresa, cuando incurran en conductas que puedan constituir faltas disciplinarias. </v>
      </c>
      <c r="D5" s="112"/>
      <c r="E5" s="112"/>
      <c r="F5" s="112"/>
      <c r="G5" s="112"/>
      <c r="H5" s="112"/>
      <c r="I5" s="112"/>
      <c r="J5" s="112"/>
      <c r="K5" s="112"/>
      <c r="L5" s="112"/>
      <c r="M5" s="112"/>
      <c r="N5" s="112"/>
    </row>
    <row r="6" spans="1:14" s="19" customFormat="1" ht="12" x14ac:dyDescent="0.2">
      <c r="A6" s="85" t="s">
        <v>2</v>
      </c>
      <c r="B6" s="85" t="s">
        <v>3</v>
      </c>
      <c r="C6" s="134" t="s">
        <v>34</v>
      </c>
      <c r="D6" s="79" t="s">
        <v>51</v>
      </c>
      <c r="E6" s="79"/>
      <c r="F6" s="79" t="s">
        <v>33</v>
      </c>
      <c r="G6" s="79" t="s">
        <v>11</v>
      </c>
      <c r="H6" s="79" t="s">
        <v>12</v>
      </c>
      <c r="I6" s="79" t="s">
        <v>5</v>
      </c>
      <c r="J6" s="79"/>
      <c r="K6" s="79"/>
      <c r="L6" s="79" t="s">
        <v>6</v>
      </c>
      <c r="M6" s="79" t="s">
        <v>7</v>
      </c>
      <c r="N6" s="79" t="s">
        <v>8</v>
      </c>
    </row>
    <row r="7" spans="1:14" s="19" customFormat="1" ht="24" x14ac:dyDescent="0.2">
      <c r="A7" s="85"/>
      <c r="B7" s="85"/>
      <c r="C7" s="134"/>
      <c r="D7" s="11" t="s">
        <v>9</v>
      </c>
      <c r="E7" s="11" t="s">
        <v>10</v>
      </c>
      <c r="F7" s="79"/>
      <c r="G7" s="79"/>
      <c r="H7" s="79"/>
      <c r="I7" s="11" t="s">
        <v>13</v>
      </c>
      <c r="J7" s="11" t="s">
        <v>14</v>
      </c>
      <c r="K7" s="11" t="s">
        <v>15</v>
      </c>
      <c r="L7" s="79"/>
      <c r="M7" s="79"/>
      <c r="N7" s="79"/>
    </row>
    <row r="8" spans="1:14" s="25" customFormat="1" ht="102" x14ac:dyDescent="0.2">
      <c r="A8" s="4" t="str">
        <f>[11]IDENTIFICACIÓN!A12</f>
        <v>R1</v>
      </c>
      <c r="B8" s="4" t="str">
        <f>'[11]CONTEXTO ESTRATEGICO'!J12</f>
        <v xml:space="preserve">
La combinación de factores como falta de sistematización, errores de digitación y errores de cálculo pueden ocasionar errores en los valores a pagar en la nómina que no correspondan a lo establecido.</v>
      </c>
      <c r="C8" s="26" t="s">
        <v>36</v>
      </c>
      <c r="D8" s="4">
        <f>[11]ANALISIS!C11</f>
        <v>4</v>
      </c>
      <c r="E8" s="4">
        <f>[11]ANALISIS!D11</f>
        <v>1</v>
      </c>
      <c r="F8" s="24" t="str">
        <f>[11]ANALISIS!H11</f>
        <v>ZONA RIESGO MODERADA</v>
      </c>
      <c r="G8" s="4" t="e">
        <f>CONCATENATE('[11]VALORACION CONTROLES'!C12,". ",'[11]VALORACION CONTROLES'!C13,". ",'[11]VALORACION CONTROLES'!C14)</f>
        <v>#REF!</v>
      </c>
      <c r="H8" s="5" t="str">
        <f>'[11]VALORACIÓN DEL RIESGO'!F11</f>
        <v>IMPACTO</v>
      </c>
      <c r="I8" s="4">
        <f>IF(B8="",0,(IF('[11]VALORACIÓN DEL RIESGO'!J11&lt;50,'[11]MAPA DE RIESGO'!C13,(IF(AND('[11]VALORACIÓN DEL RIESGO'!J11&gt;=51,H8="IMPACTO"),D8,(IF(AND('[11]VALORACIÓN DEL RIESGO'!J11&gt;=51,'[11]VALORACIÓN DEL RIESGO'!J11&lt;=75,H8="PROBABILIDAD"),(IF(D8-1&lt;=0,1,D8-1)),(IF(AND('[11]VALORACIÓN DEL RIESGO'!J11&gt;=76,'[11]VALORACIÓN DEL RIESGO'!J11&lt;=100,H8="PROBABILIDAD"),(IF(D8-2&lt;=0,1,D8-2)))))))))))</f>
        <v>4</v>
      </c>
      <c r="J8" s="4">
        <f>IF(B8="",0,(IF('[11]VALORACIÓN DEL RIESGO'!J11&lt;50,'[11]MAPA DE RIESGO'!D13,(IF(AND('[11]VALORACIÓN DEL RIESGO'!J11&gt;=51,H8="PROBABILIDAD"),E8,(IF(AND('[11]VALORACIÓN DEL RIESGO'!J11&gt;=51,'[11]VALORACIÓN DEL RIESGO'!J11&lt;=75,H8="IMPACTO"),(IF(E8-1&lt;=0,1,E8-1)),(IF(AND('[11]VALORACIÓN DEL RIESGO'!J11&gt;=76,'[11]VALORACIÓN DEL RIESGO'!J11&lt;=100,H8="IMPACTO"),(IF(E8-2&lt;=0,1,E8-2)))))))))))</f>
        <v>1</v>
      </c>
      <c r="K8" s="4">
        <f>(I8*J8)*4</f>
        <v>16</v>
      </c>
      <c r="L8" s="24" t="str">
        <f>IF(OR(AND(I8=3,J8=4),AND(I8=2,J8=5),AND(K8&gt;=52,K8&lt;=100)),"ZONA RIESGO EXTREMA",IF(OR(AND(I8=5,J8=2),AND(I8=4,J8=3),AND(I8=1,J8=4),AND(K8=20),AND(K8&gt;=28,K8&lt;=48)),"ZONA RIESGO ALTA",IF(OR(AND(I8=1,J8=3),AND(I8=4,J8=1),AND(K8=24)),"ZONA RIESGO MODERADA",IF(AND(K8&gt;=4,K8&lt;=16),"ZONA RIESGO BAJA"))))</f>
        <v>ZONA RIESGO MODERADA</v>
      </c>
      <c r="M8" s="4" t="str">
        <f>[11]ANALISIS!I11</f>
        <v>EVITAR EL RIESGO</v>
      </c>
      <c r="N8" s="4" t="str">
        <f>[11]ANALISIS!J11</f>
        <v>Cada vez que se elabora la nómina,  antes de entregarla  a contabilidad, el profesional de talento humano revisa los valores a pagar para verificar que se esten pagando conforme a los criterios establecidos.</v>
      </c>
    </row>
    <row r="9" spans="1:14" s="25" customFormat="1" ht="191.25" x14ac:dyDescent="0.2">
      <c r="A9" s="4" t="str">
        <f>[11]IDENTIFICACIÓN!A13</f>
        <v>R2</v>
      </c>
      <c r="B9" s="4" t="str">
        <f>'[11]CONTEXTO ESTRATEGICO'!J13</f>
        <v>Por cambio de directrices y priorización de otras activiadades se puede ocacionar una baja participación o cancelación de las actividades de bienestar lo cual puede afectar el clima laboral.</v>
      </c>
      <c r="C9" s="26" t="s">
        <v>36</v>
      </c>
      <c r="D9" s="4">
        <f>[11]ANALISIS!C12</f>
        <v>4</v>
      </c>
      <c r="E9" s="4">
        <f>[11]ANALISIS!D12</f>
        <v>1</v>
      </c>
      <c r="F9" s="24" t="str">
        <f>[11]ANALISIS!H12</f>
        <v>ZONA RIESGO MODERADA</v>
      </c>
      <c r="G9" s="4" t="e">
        <f>CONCATENATE('[11]VALORACION CONTROLES'!C13,". ",'[11]VALORACION CONTROLES'!C14,". ",'[11]VALORACION CONTROLES'!C15)</f>
        <v>#REF!</v>
      </c>
      <c r="H9" s="5" t="str">
        <f>'[11]VALORACIÓN DEL RIESGO'!F12</f>
        <v>PROBABILIDAD</v>
      </c>
      <c r="I9" s="4">
        <f>IF(B9="",0,(IF('[11]VALORACIÓN DEL RIESGO'!J12&lt;50,'[11]MAPA DE RIESGO'!C14,(IF(AND('[11]VALORACIÓN DEL RIESGO'!J12&gt;=51,H9="IMPACTO"),D9,(IF(AND('[11]VALORACIÓN DEL RIESGO'!J12&gt;=51,'[11]VALORACIÓN DEL RIESGO'!J12&lt;=75,H9="PROBABILIDAD"),(IF(D9-1&lt;=0,1,D9-1)),(IF(AND('[11]VALORACIÓN DEL RIESGO'!J12&gt;=76,'[11]VALORACIÓN DEL RIESGO'!J12&lt;=100,H9="PROBABILIDAD"),(IF(D9-2&lt;=0,1,D9-2)))))))))))</f>
        <v>3</v>
      </c>
      <c r="J9" s="4">
        <f>IF(B9="",0,(IF('[11]VALORACIÓN DEL RIESGO'!J12&lt;50,'[11]MAPA DE RIESGO'!D14,(IF(AND('[11]VALORACIÓN DEL RIESGO'!J12&gt;=51,H9="PROBABILIDAD"),E9,(IF(AND('[11]VALORACIÓN DEL RIESGO'!J12&gt;=51,'[11]VALORACIÓN DEL RIESGO'!J12&lt;=75,H9="IMPACTO"),(IF(E9-1&lt;=0,1,E9-1)),(IF(AND('[11]VALORACIÓN DEL RIESGO'!J12&gt;=76,'[11]VALORACIÓN DEL RIESGO'!J12&lt;=100,H9="IMPACTO"),(IF(E9-2&lt;=0,1,E9-2)))))))))))</f>
        <v>1</v>
      </c>
      <c r="K9" s="4">
        <f t="shared" ref="K9:K10" si="0">(I9*J9)*4</f>
        <v>12</v>
      </c>
      <c r="L9" s="24" t="str">
        <f t="shared" ref="L9:L10" si="1">IF(OR(AND(I9=3,J9=4),AND(I9=2,J9=5),AND(K9&gt;=52,K9&lt;=100)),"ZONA RIESGO EXTREMA",IF(OR(AND(I9=5,J9=2),AND(I9=4,J9=3),AND(I9=1,J9=4),AND(K9=20),AND(K9&gt;=28,K9&lt;=48)),"ZONA RIESGO ALTA",IF(OR(AND(I9=1,J9=3),AND(I9=4,J9=1),AND(K9=24)),"ZONA RIESGO MODERADA",IF(AND(K9&gt;=4,K9&lt;=16),"ZONA RIESGO BAJA"))))</f>
        <v>ZONA RIESGO BAJA</v>
      </c>
      <c r="M9" s="4" t="str">
        <f>[11]ANALISIS!I12</f>
        <v>EVITAR EL RIESGO</v>
      </c>
      <c r="N9" s="4" t="str">
        <f>[11]ANALISIS!J12</f>
        <v xml:space="preserve">Realizar una escuesta de necesidades de bienestar con el fin de conocer los temas de mayor interés e incluirlos en el Plan Institucional de capacitación de la siguiente vigencia.
Seguimiento trimestral al cumplimiento de las actividades establecidas en el Plan Estratégico del Talento Humano del Plan de Seguridad y Salud en el Trabajo. </v>
      </c>
    </row>
    <row r="10" spans="1:14" s="25" customFormat="1" ht="179.25" customHeight="1" x14ac:dyDescent="0.2">
      <c r="A10" s="4" t="str">
        <f>[11]IDENTIFICACIÓN!A14</f>
        <v>R3</v>
      </c>
      <c r="B10" s="4" t="str">
        <f>'[11]CONTEXTO ESTRATEGICO'!J14</f>
        <v>Por factores como falta de conocimiento por parte de evaluados y evaluadores sobre la normatividad y procedimiento que los regulan  y falta de apropiación de su importancia, se puede generar un incumplimiento en los plazos establecidos para la suscripción y seguimiento de los acuerdos de gestión.</v>
      </c>
      <c r="C10" s="26" t="s">
        <v>36</v>
      </c>
      <c r="D10" s="4">
        <f>[11]ANALISIS!C13</f>
        <v>3</v>
      </c>
      <c r="E10" s="4">
        <f>[11]ANALISIS!D13</f>
        <v>1</v>
      </c>
      <c r="F10" s="24" t="str">
        <f>[11]ANALISIS!H13</f>
        <v>ZONA RIESGO BAJA</v>
      </c>
      <c r="G10" s="4" t="e">
        <f>CONCATENATE('[11]VALORACION CONTROLES'!C21,". ",'[11]VALORACION CONTROLES'!C22,". ",'[11]VALORACION CONTROLES'!C23)</f>
        <v>#REF!</v>
      </c>
      <c r="H10" s="5" t="str">
        <f>'[11]VALORACIÓN DEL RIESGO'!F13</f>
        <v>IMPACTO</v>
      </c>
      <c r="I10" s="4">
        <f>IF(B10="",0,(IF('[11]VALORACIÓN DEL RIESGO'!J13&lt;50,'[11]MAPA DE RIESGO'!C15,(IF(AND('[11]VALORACIÓN DEL RIESGO'!J13&gt;=51,H10="IMPACTO"),D10,(IF(AND('[11]VALORACIÓN DEL RIESGO'!J13&gt;=51,'[11]VALORACIÓN DEL RIESGO'!J13&lt;=75,H10="PROBABILIDAD"),(IF(D10-1&lt;=0,1,D10-1)),(IF(AND('[11]VALORACIÓN DEL RIESGO'!J13&gt;=76,'[11]VALORACIÓN DEL RIESGO'!J13&lt;=100,H10="PROBABILIDAD"),(IF(D10-2&lt;=0,1,D10-2)))))))))))</f>
        <v>3</v>
      </c>
      <c r="J10" s="4">
        <f>IF(B10="",0,(IF('[11]VALORACIÓN DEL RIESGO'!J13&lt;50,'[11]MAPA DE RIESGO'!D15,(IF(AND('[11]VALORACIÓN DEL RIESGO'!J13&gt;=51,H10="PROBABILIDAD"),E10,(IF(AND('[11]VALORACIÓN DEL RIESGO'!J13&gt;=51,'[11]VALORACIÓN DEL RIESGO'!J13&lt;=75,H10="IMPACTO"),(IF(E10-1&lt;=0,1,E10-1)),(IF(AND('[11]VALORACIÓN DEL RIESGO'!J13&gt;=76,'[11]VALORACIÓN DEL RIESGO'!J13&lt;=100,H10="IMPACTO"),(IF(E10-2&lt;=0,1,E10-2)))))))))))</f>
        <v>1</v>
      </c>
      <c r="K10" s="4">
        <f t="shared" si="0"/>
        <v>12</v>
      </c>
      <c r="L10" s="24" t="str">
        <f t="shared" si="1"/>
        <v>ZONA RIESGO BAJA</v>
      </c>
      <c r="M10" s="4" t="str">
        <f>[11]ANALISIS!I13</f>
        <v>EVITAR EL RIESGO</v>
      </c>
      <c r="N10" s="4" t="str">
        <f>[11]ANALISIS!J13</f>
        <v>Capacitar a los evaluadores y evaluados, enviar correos recordando los plazos establecidos, informar cuando se han vencido los plazos y talento humano no ha recibido los acuerdos suscritos.</v>
      </c>
    </row>
    <row r="12" spans="1:14" s="13" customFormat="1" ht="15" x14ac:dyDescent="0.25">
      <c r="A12" s="104" t="s">
        <v>41</v>
      </c>
      <c r="B12" s="104"/>
      <c r="C12" s="104" t="s">
        <v>42</v>
      </c>
      <c r="D12" s="104"/>
      <c r="E12" s="104" t="s">
        <v>43</v>
      </c>
      <c r="F12" s="104"/>
      <c r="G12" s="104"/>
    </row>
    <row r="13" spans="1:14" s="18" customFormat="1" ht="53.25" customHeight="1" x14ac:dyDescent="0.25">
      <c r="A13" s="105" t="s">
        <v>68</v>
      </c>
      <c r="B13" s="105"/>
      <c r="C13" s="105" t="s">
        <v>67</v>
      </c>
      <c r="D13" s="105"/>
      <c r="E13" s="105" t="s">
        <v>45</v>
      </c>
      <c r="F13" s="105"/>
      <c r="G13" s="105"/>
    </row>
    <row r="14" spans="1:14" s="18" customFormat="1" ht="14.25" customHeight="1" x14ac:dyDescent="0.25">
      <c r="A14" s="91" t="s">
        <v>74</v>
      </c>
      <c r="B14" s="93"/>
      <c r="C14" s="93"/>
      <c r="D14" s="93"/>
      <c r="E14" s="93"/>
      <c r="F14" s="93"/>
      <c r="G14" s="92"/>
    </row>
    <row r="15" spans="1:14" x14ac:dyDescent="0.2">
      <c r="C15" s="13"/>
    </row>
    <row r="16" spans="1:14" s="8" customFormat="1" ht="15" x14ac:dyDescent="0.2">
      <c r="G16" s="14" t="s">
        <v>17</v>
      </c>
    </row>
  </sheetData>
  <mergeCells count="24">
    <mergeCell ref="A1:N1"/>
    <mergeCell ref="A2:N2"/>
    <mergeCell ref="A3:B4"/>
    <mergeCell ref="A5:B5"/>
    <mergeCell ref="A6:A7"/>
    <mergeCell ref="B6:B7"/>
    <mergeCell ref="D6:E6"/>
    <mergeCell ref="M6:M7"/>
    <mergeCell ref="N6:N7"/>
    <mergeCell ref="C5:N5"/>
    <mergeCell ref="C3:N4"/>
    <mergeCell ref="C6:C7"/>
    <mergeCell ref="F6:F7"/>
    <mergeCell ref="G6:G7"/>
    <mergeCell ref="H6:H7"/>
    <mergeCell ref="I6:K6"/>
    <mergeCell ref="L6:L7"/>
    <mergeCell ref="A14:G14"/>
    <mergeCell ref="A12:B12"/>
    <mergeCell ref="C12:D12"/>
    <mergeCell ref="E12:G12"/>
    <mergeCell ref="A13:B13"/>
    <mergeCell ref="C13:D13"/>
    <mergeCell ref="E13:G13"/>
  </mergeCells>
  <conditionalFormatting sqref="F8:F10 L8:L10">
    <cfRule type="cellIs" dxfId="69" priority="8" stopIfTrue="1" operator="equal">
      <formula>"INACEPTABLE"</formula>
    </cfRule>
    <cfRule type="cellIs" dxfId="68" priority="9" stopIfTrue="1" operator="equal">
      <formula>"IMPORTANTE"</formula>
    </cfRule>
    <cfRule type="cellIs" dxfId="67" priority="10" stopIfTrue="1" operator="equal">
      <formula>"MODERADO"</formula>
    </cfRule>
  </conditionalFormatting>
  <conditionalFormatting sqref="F8:F10 L8:L10">
    <cfRule type="cellIs" dxfId="66" priority="7" stopIfTrue="1" operator="equal">
      <formula>"TOLERABLE"</formula>
    </cfRule>
  </conditionalFormatting>
  <conditionalFormatting sqref="F8:F10 L8:L10">
    <cfRule type="cellIs" dxfId="65" priority="5" stopIfTrue="1" operator="equal">
      <formula>"ZONA RIESGO ALTA"</formula>
    </cfRule>
    <cfRule type="cellIs" dxfId="64" priority="6" stopIfTrue="1" operator="equal">
      <formula>"ZONA RIESGO EXTREMA"</formula>
    </cfRule>
  </conditionalFormatting>
  <conditionalFormatting sqref="F8:F10 L8:L10">
    <cfRule type="cellIs" dxfId="63" priority="3" stopIfTrue="1" operator="equal">
      <formula>"ZONA RIESGO BAJA"</formula>
    </cfRule>
    <cfRule type="cellIs" dxfId="62" priority="4" stopIfTrue="1" operator="equal">
      <formula>"ZONA RIESGO MODERADA"</formula>
    </cfRule>
  </conditionalFormatting>
  <conditionalFormatting sqref="F8:F10 L8:L10">
    <cfRule type="cellIs" dxfId="61" priority="1" stopIfTrue="1" operator="equal">
      <formula>"ZONA RIESGO MODERADA"</formula>
    </cfRule>
    <cfRule type="cellIs" dxfId="60"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xr:uid="{00000000-0002-0000-0A00-000000000000}"/>
    <dataValidation allowBlank="1" showInputMessage="1" showErrorMessage="1" prompt="Es la materialización del riesgo y las consecuencias de su aparición. Su escala es: 5 bajo impacto, 10 medio, 20 alto impacto._x000a_" sqref="E7" xr:uid="{00000000-0002-0000-0A00-000001000000}"/>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C10" xr:uid="{00000000-0002-0000-0A00-000002000000}">
      <formula1>$A$38:$A$46</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
    <tabColor rgb="FF92D050"/>
  </sheetPr>
  <dimension ref="A1:N12"/>
  <sheetViews>
    <sheetView topLeftCell="H1" workbookViewId="0">
      <selection activeCell="O1" sqref="O1:Q1048576"/>
    </sheetView>
  </sheetViews>
  <sheetFormatPr baseColWidth="10" defaultRowHeight="15" x14ac:dyDescent="0.25"/>
  <cols>
    <col min="1" max="1" width="8.7109375" customWidth="1"/>
    <col min="2" max="2" width="36.7109375" customWidth="1"/>
    <col min="3" max="3" width="15.7109375" customWidth="1"/>
    <col min="4" max="4" width="14.5703125" customWidth="1"/>
    <col min="5" max="5" width="10.7109375" customWidth="1"/>
    <col min="6" max="6" width="15.7109375" customWidth="1"/>
    <col min="7" max="7" width="47.7109375" customWidth="1"/>
    <col min="8" max="9" width="14.7109375" customWidth="1"/>
    <col min="10" max="10" width="9.7109375" customWidth="1"/>
    <col min="11" max="11" width="14.7109375" customWidth="1"/>
    <col min="12" max="12" width="13.7109375" customWidth="1"/>
    <col min="13" max="13" width="14.7109375" customWidth="1"/>
    <col min="14" max="14" width="29.7109375" customWidth="1"/>
  </cols>
  <sheetData>
    <row r="1" spans="1:14" ht="14.25" customHeight="1" x14ac:dyDescent="0.25">
      <c r="A1" s="140" t="str">
        <f>'[12]CONTEXTO ESTRATEGICO'!A1</f>
        <v>EMPRESA DE RENOVACIÓN Y DESARROLLO URBANO DE BOGOTÁ</v>
      </c>
      <c r="B1" s="141"/>
      <c r="C1" s="141"/>
      <c r="D1" s="141"/>
      <c r="E1" s="141"/>
      <c r="F1" s="141"/>
      <c r="G1" s="141"/>
      <c r="H1" s="141"/>
      <c r="I1" s="141"/>
      <c r="J1" s="141"/>
      <c r="K1" s="141"/>
      <c r="L1" s="141"/>
      <c r="M1" s="141"/>
      <c r="N1" s="142"/>
    </row>
    <row r="2" spans="1:14" ht="14.25" customHeight="1" x14ac:dyDescent="0.25">
      <c r="A2" s="143" t="s">
        <v>48</v>
      </c>
      <c r="B2" s="144"/>
      <c r="C2" s="144"/>
      <c r="D2" s="144"/>
      <c r="E2" s="144"/>
      <c r="F2" s="144"/>
      <c r="G2" s="144"/>
      <c r="H2" s="144"/>
      <c r="I2" s="144"/>
      <c r="J2" s="144"/>
      <c r="K2" s="144"/>
      <c r="L2" s="144"/>
      <c r="M2" s="144"/>
      <c r="N2" s="145"/>
    </row>
    <row r="3" spans="1:14" ht="22.5" customHeight="1" x14ac:dyDescent="0.25">
      <c r="A3" s="139" t="s">
        <v>0</v>
      </c>
      <c r="B3" s="139"/>
      <c r="C3" s="135" t="s">
        <v>1</v>
      </c>
      <c r="D3" s="135"/>
      <c r="E3" s="135"/>
      <c r="F3" s="135"/>
      <c r="G3" s="135"/>
      <c r="H3" s="135"/>
      <c r="I3" s="135"/>
      <c r="J3" s="135"/>
      <c r="K3" s="135"/>
      <c r="L3" s="135"/>
      <c r="M3" s="135"/>
      <c r="N3" s="135"/>
    </row>
    <row r="4" spans="1:14" x14ac:dyDescent="0.25">
      <c r="A4" s="139"/>
      <c r="B4" s="139"/>
      <c r="C4" s="135"/>
      <c r="D4" s="135"/>
      <c r="E4" s="135"/>
      <c r="F4" s="135"/>
      <c r="G4" s="135"/>
      <c r="H4" s="135"/>
      <c r="I4" s="135"/>
      <c r="J4" s="135"/>
      <c r="K4" s="135"/>
      <c r="L4" s="135"/>
      <c r="M4" s="135"/>
      <c r="N4" s="135"/>
    </row>
    <row r="5" spans="1:14" ht="50.25" customHeight="1" x14ac:dyDescent="0.25">
      <c r="A5" s="146" t="str">
        <f>'[12]CONTEXTO ESTRATEGICO'!A12</f>
        <v>GESTIÓN AMBIENTAL</v>
      </c>
      <c r="B5" s="146"/>
      <c r="C5" s="136" t="str">
        <f>[12]ANALISIS!C8</f>
        <v xml:space="preserve">Promover y mantener acciones para gestionar los aspectos ambientales identificados en las actividades desarrolladas por la Empresa de Renovación y Desarrollo Urbano de Bogotá, en el marco del Plan de Gestión Ambiental del Distrito Capital. </v>
      </c>
      <c r="D5" s="136"/>
      <c r="E5" s="136"/>
      <c r="F5" s="136"/>
      <c r="G5" s="136"/>
      <c r="H5" s="136"/>
      <c r="I5" s="136"/>
      <c r="J5" s="136"/>
      <c r="K5" s="136"/>
      <c r="L5" s="136"/>
      <c r="M5" s="136"/>
      <c r="N5" s="136"/>
    </row>
    <row r="6" spans="1:14" x14ac:dyDescent="0.25">
      <c r="A6" s="138" t="s">
        <v>2</v>
      </c>
      <c r="B6" s="138" t="s">
        <v>3</v>
      </c>
      <c r="C6" s="138" t="s">
        <v>34</v>
      </c>
      <c r="D6" s="137" t="s">
        <v>4</v>
      </c>
      <c r="E6" s="137"/>
      <c r="F6" s="137" t="s">
        <v>33</v>
      </c>
      <c r="G6" s="137" t="s">
        <v>11</v>
      </c>
      <c r="H6" s="137" t="s">
        <v>12</v>
      </c>
      <c r="I6" s="137" t="s">
        <v>5</v>
      </c>
      <c r="J6" s="137"/>
      <c r="K6" s="137"/>
      <c r="L6" s="137" t="s">
        <v>6</v>
      </c>
      <c r="M6" s="137" t="s">
        <v>7</v>
      </c>
      <c r="N6" s="137" t="s">
        <v>8</v>
      </c>
    </row>
    <row r="7" spans="1:14" ht="33.75" x14ac:dyDescent="0.25">
      <c r="A7" s="138"/>
      <c r="B7" s="138"/>
      <c r="C7" s="138"/>
      <c r="D7" s="1" t="s">
        <v>9</v>
      </c>
      <c r="E7" s="1" t="s">
        <v>10</v>
      </c>
      <c r="F7" s="137"/>
      <c r="G7" s="137"/>
      <c r="H7" s="137"/>
      <c r="I7" s="1" t="s">
        <v>13</v>
      </c>
      <c r="J7" s="1" t="s">
        <v>14</v>
      </c>
      <c r="K7" s="1" t="s">
        <v>15</v>
      </c>
      <c r="L7" s="137"/>
      <c r="M7" s="137"/>
      <c r="N7" s="137"/>
    </row>
    <row r="8" spans="1:14" ht="229.5" x14ac:dyDescent="0.25">
      <c r="A8" s="2" t="str">
        <f>[12]IDENTIFICACIÓN!A12</f>
        <v>R1</v>
      </c>
      <c r="B8" s="2" t="str">
        <f>'[12]CONTEXTO ESTRATEGICO'!J12</f>
        <v>Posibilidad de no gestionar los aspectos ambientales generados dentro o fuera de la Empresa.</v>
      </c>
      <c r="C8" s="26" t="s">
        <v>39</v>
      </c>
      <c r="D8" s="2">
        <f>[12]ANALISIS!C11</f>
        <v>1</v>
      </c>
      <c r="E8" s="2">
        <f>[12]ANALISIS!D11</f>
        <v>3</v>
      </c>
      <c r="F8" s="3" t="str">
        <f>[12]ANALISIS!H11</f>
        <v>ZONA RIESGO MODERADA</v>
      </c>
      <c r="G8" s="4" t="str">
        <f>CONCATENATE('[12]VALORACION CONTROLES'!C12,". ",'[12]VALORACION CONTROLES'!C13,". ",'[12]VALORACION CONTROLES'!C14)</f>
        <v xml:space="preserve">
Cada cuatrienio, la Empresa concerta con la Secretaría Distrital de Ambiente el Plan Institucional de Gestión Ambiental el cual incorpora un Plan de Acción con las actividades definidas para cada uno de los programas del PIGA. De manera anual el profesional asignado de Gestión Ambiental realiza la formulación del plan de acción para la aprobación por parte de la SDA y de forma semestral se verifica el cumplimiento a las actividades planteadas y en caso de detectar desviaciones, lo reporta al Gestor Ambiental, quien pone a consideración dicha situación del Comité Institucional de Gestión y Desempeño. Los registros de esta actividad quedan en el correo electrónico institucional y en caso de elevarse al Comité, en el acta correspondiente. . 0. 0</v>
      </c>
      <c r="H8" s="5" t="str">
        <f>'[12]VALORACIÓN DEL RIESGO'!F11</f>
        <v>PROBABILIDAD</v>
      </c>
      <c r="I8" s="4">
        <f>IF(B8="",0,(IF('[12]VALORACIÓN DEL RIESGO'!J11&lt;50,'[12]MAPA DE RIESGO'!C13,(IF(AND('[12]VALORACIÓN DEL RIESGO'!J11&gt;=51,H8="IMPACTO"),D8,(IF(AND('[12]VALORACIÓN DEL RIESGO'!J11&gt;=51,'[12]VALORACIÓN DEL RIESGO'!J11&lt;=75,H8="PROBABILIDAD"),(IF(D8-1&lt;=0,1,D8-1)),(IF(AND('[12]VALORACIÓN DEL RIESGO'!J11&gt;=76,'[12]VALORACIÓN DEL RIESGO'!J11&lt;=100,H8="PROBABILIDAD"),(IF(D8-2&lt;=0,1,D8-2)))))))))))</f>
        <v>1</v>
      </c>
      <c r="J8" s="4">
        <f>IF(B8="",0,(IF('[12]VALORACIÓN DEL RIESGO'!J11&lt;50,'[12]MAPA DE RIESGO'!D13,(IF(AND('[12]VALORACIÓN DEL RIESGO'!J11&gt;=51,H8="PROBABILIDAD"),E8,(IF(AND('[12]VALORACIÓN DEL RIESGO'!J11&gt;=51,'[12]VALORACIÓN DEL RIESGO'!J11&lt;=75,H8="IMPACTO"),(IF(E8-1&lt;=0,1,E8-1)),(IF(AND('[12]VALORACIÓN DEL RIESGO'!J11&gt;=76,'[12]VALORACIÓN DEL RIESGO'!J11&lt;=100,H8="IMPACTO"),(IF(E8-2&lt;=0,1,E8-2)))))))))))</f>
        <v>3</v>
      </c>
      <c r="K8" s="4">
        <f>(I8*J8)*4</f>
        <v>12</v>
      </c>
      <c r="L8" s="3" t="str">
        <f>IF(OR(AND(I8=3,J8=4),AND(I8=2,J8=5),AND(K8&gt;=52,K8&lt;=100)),"ZONA RIESGO EXTREMA",IF(OR(AND(I8=5,J8=2),AND(I8=4,J8=3),AND(I8=1,J8=4),AND(K8=20),AND(K8&gt;=28,K8&lt;=48)),"ZONA RIESGO ALTA",IF(OR(AND(I8=1,J8=3),AND(I8=4,J8=1),AND(K8=24)),"ZONA RIESGO MODERADA",IF(AND(K8&gt;=4,K8&lt;=16),"ZONA RIESGO BAJA"))))</f>
        <v>ZONA RIESGO MODERADA</v>
      </c>
      <c r="M8" s="4" t="str">
        <f>[12]ANALISIS!I11</f>
        <v>REDUCIR EL RIESGO</v>
      </c>
      <c r="N8" s="4" t="str">
        <f>[12]ANALISIS!J11</f>
        <v xml:space="preserve"> Generar un proceso de alertas con base en el avance del plan de acción con el fin de identificar las actividades que no tienen un nivel de avance óptimo y puedan afectar el cumplimiento de los objetivos ambientales de la entidad.</v>
      </c>
    </row>
    <row r="10" spans="1:14" s="13" customFormat="1" x14ac:dyDescent="0.25">
      <c r="A10" s="104" t="s">
        <v>41</v>
      </c>
      <c r="B10" s="104"/>
      <c r="C10" s="104" t="s">
        <v>42</v>
      </c>
      <c r="D10" s="104"/>
      <c r="E10" s="104" t="s">
        <v>43</v>
      </c>
      <c r="F10" s="104"/>
      <c r="G10" s="104"/>
    </row>
    <row r="11" spans="1:14" s="18" customFormat="1" ht="67.5" customHeight="1" x14ac:dyDescent="0.25">
      <c r="A11" s="105" t="s">
        <v>69</v>
      </c>
      <c r="B11" s="105"/>
      <c r="C11" s="105" t="s">
        <v>57</v>
      </c>
      <c r="D11" s="105"/>
      <c r="E11" s="105" t="s">
        <v>45</v>
      </c>
      <c r="F11" s="105"/>
      <c r="G11" s="105"/>
    </row>
    <row r="12" spans="1:14" s="18" customFormat="1" ht="14.25" customHeight="1" x14ac:dyDescent="0.25">
      <c r="A12" s="91" t="s">
        <v>74</v>
      </c>
      <c r="B12" s="93"/>
      <c r="C12" s="93"/>
      <c r="D12" s="93"/>
      <c r="E12" s="93"/>
      <c r="F12" s="93"/>
      <c r="G12" s="92"/>
    </row>
  </sheetData>
  <mergeCells count="24">
    <mergeCell ref="L6:L7"/>
    <mergeCell ref="A1:N1"/>
    <mergeCell ref="A2:N2"/>
    <mergeCell ref="A5:B5"/>
    <mergeCell ref="A6:A7"/>
    <mergeCell ref="B6:B7"/>
    <mergeCell ref="D6:E6"/>
    <mergeCell ref="I6:K6"/>
    <mergeCell ref="A12:G12"/>
    <mergeCell ref="C3:N4"/>
    <mergeCell ref="C5:N5"/>
    <mergeCell ref="A10:B10"/>
    <mergeCell ref="C10:D10"/>
    <mergeCell ref="E10:G10"/>
    <mergeCell ref="A11:B11"/>
    <mergeCell ref="C11:D11"/>
    <mergeCell ref="E11:G11"/>
    <mergeCell ref="M6:M7"/>
    <mergeCell ref="N6:N7"/>
    <mergeCell ref="C6:C7"/>
    <mergeCell ref="F6:F7"/>
    <mergeCell ref="G6:G7"/>
    <mergeCell ref="H6:H7"/>
    <mergeCell ref="A3:B4"/>
  </mergeCells>
  <conditionalFormatting sqref="F8 L8">
    <cfRule type="cellIs" dxfId="59" priority="8" stopIfTrue="1" operator="equal">
      <formula>"INACEPTABLE"</formula>
    </cfRule>
    <cfRule type="cellIs" dxfId="58" priority="9" stopIfTrue="1" operator="equal">
      <formula>"IMPORTANTE"</formula>
    </cfRule>
    <cfRule type="cellIs" dxfId="57" priority="10" stopIfTrue="1" operator="equal">
      <formula>"MODERADO"</formula>
    </cfRule>
  </conditionalFormatting>
  <conditionalFormatting sqref="F8 L8">
    <cfRule type="cellIs" dxfId="56" priority="7" stopIfTrue="1" operator="equal">
      <formula>"TOLERABLE"</formula>
    </cfRule>
  </conditionalFormatting>
  <conditionalFormatting sqref="F8 L8">
    <cfRule type="cellIs" dxfId="55" priority="5" stopIfTrue="1" operator="equal">
      <formula>"ZONA RIESGO ALTA"</formula>
    </cfRule>
    <cfRule type="cellIs" dxfId="54" priority="6" stopIfTrue="1" operator="equal">
      <formula>"ZONA RIESGO EXTREMA"</formula>
    </cfRule>
  </conditionalFormatting>
  <conditionalFormatting sqref="F8 L8">
    <cfRule type="cellIs" dxfId="53" priority="3" stopIfTrue="1" operator="equal">
      <formula>"ZONA RIESGO BAJA"</formula>
    </cfRule>
    <cfRule type="cellIs" dxfId="52" priority="4" stopIfTrue="1" operator="equal">
      <formula>"ZONA RIESGO MODERADA"</formula>
    </cfRule>
  </conditionalFormatting>
  <conditionalFormatting sqref="F8 L8">
    <cfRule type="cellIs" dxfId="51" priority="1" stopIfTrue="1" operator="equal">
      <formula>"ZONA RIESGO MODERADA"</formula>
    </cfRule>
    <cfRule type="cellIs" dxfId="50" priority="2" stopIfTrue="1" operator="equal">
      <formula>"ZONA RIESGO ALTA"</formula>
    </cfRule>
  </conditionalFormatting>
  <dataValidations count="2">
    <dataValidation allowBlank="1" showInputMessage="1" showErrorMessage="1" prompt="La probabilidad se encuentra determinada por una escala de 1 a 3, siendo 1 la menor probabilidad de ocurrencia del riesgo y 3 la mayor probabilidad de  ocurrencia." sqref="D7" xr:uid="{00000000-0002-0000-0B00-000000000000}"/>
    <dataValidation allowBlank="1" showInputMessage="1" showErrorMessage="1" prompt="Es la materialización del riesgo y las consecuencias de su aparición. Su escala es: 5 bajo impacto, 10 medio, 20 alto impacto._x000a_" sqref="E7" xr:uid="{00000000-0002-0000-0B00-000001000000}"/>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tabColor rgb="FF92D050"/>
  </sheetPr>
  <dimension ref="A1:N14"/>
  <sheetViews>
    <sheetView topLeftCell="G9" workbookViewId="0">
      <selection activeCell="O9" sqref="O1:Q1048576"/>
    </sheetView>
  </sheetViews>
  <sheetFormatPr baseColWidth="10" defaultRowHeight="14.25" x14ac:dyDescent="0.2"/>
  <cols>
    <col min="1" max="1" width="8.7109375" style="10" customWidth="1"/>
    <col min="2" max="2" width="36.7109375" style="10" customWidth="1"/>
    <col min="3" max="3" width="15.7109375" style="10" customWidth="1"/>
    <col min="4" max="4" width="15.140625" style="10" customWidth="1"/>
    <col min="5" max="5" width="10.7109375" style="10" customWidth="1"/>
    <col min="6" max="6" width="15.7109375" style="10" customWidth="1"/>
    <col min="7" max="7" width="47.7109375" style="10" customWidth="1"/>
    <col min="8" max="9" width="14.7109375" style="10" customWidth="1"/>
    <col min="10" max="10" width="9.7109375" style="10" customWidth="1"/>
    <col min="11" max="11" width="15.42578125" style="10" customWidth="1"/>
    <col min="12" max="12" width="13.7109375" style="10" customWidth="1"/>
    <col min="13" max="13" width="14.7109375" style="10" customWidth="1"/>
    <col min="14" max="14" width="29.7109375" style="10" customWidth="1"/>
    <col min="15" max="16384" width="11.42578125" style="10"/>
  </cols>
  <sheetData>
    <row r="1" spans="1:14" ht="14.25" customHeight="1" x14ac:dyDescent="0.2">
      <c r="A1" s="114" t="str">
        <f>'[13]CONTEXTO ESTRATEGICO'!A1</f>
        <v>EMPRESA DE RENOVACIÓN Y DESARROLLO URBANO DE BOGOTÁ</v>
      </c>
      <c r="B1" s="115"/>
      <c r="C1" s="115"/>
      <c r="D1" s="115"/>
      <c r="E1" s="115"/>
      <c r="F1" s="115"/>
      <c r="G1" s="115"/>
      <c r="H1" s="115"/>
      <c r="I1" s="115"/>
      <c r="J1" s="115"/>
      <c r="K1" s="115"/>
      <c r="L1" s="115"/>
      <c r="M1" s="115"/>
      <c r="N1" s="116"/>
    </row>
    <row r="2" spans="1:14" ht="14.25" customHeight="1" x14ac:dyDescent="0.2">
      <c r="A2" s="117" t="s">
        <v>48</v>
      </c>
      <c r="B2" s="118"/>
      <c r="C2" s="118"/>
      <c r="D2" s="118"/>
      <c r="E2" s="118"/>
      <c r="F2" s="118"/>
      <c r="G2" s="118"/>
      <c r="H2" s="118"/>
      <c r="I2" s="118"/>
      <c r="J2" s="118"/>
      <c r="K2" s="118"/>
      <c r="L2" s="118"/>
      <c r="M2" s="118"/>
      <c r="N2" s="119"/>
    </row>
    <row r="3" spans="1:14" s="9" customFormat="1" ht="22.5" customHeight="1" x14ac:dyDescent="0.2">
      <c r="A3" s="103" t="s">
        <v>0</v>
      </c>
      <c r="B3" s="103"/>
      <c r="C3" s="113" t="s">
        <v>1</v>
      </c>
      <c r="D3" s="113"/>
      <c r="E3" s="113"/>
      <c r="F3" s="113"/>
      <c r="G3" s="113"/>
      <c r="H3" s="113"/>
      <c r="I3" s="113"/>
      <c r="J3" s="113"/>
      <c r="K3" s="113"/>
      <c r="L3" s="113"/>
      <c r="M3" s="113"/>
      <c r="N3" s="113"/>
    </row>
    <row r="4" spans="1:14" s="9" customFormat="1" ht="15" x14ac:dyDescent="0.2">
      <c r="A4" s="103"/>
      <c r="B4" s="103"/>
      <c r="C4" s="113"/>
      <c r="D4" s="113"/>
      <c r="E4" s="113"/>
      <c r="F4" s="113"/>
      <c r="G4" s="113"/>
      <c r="H4" s="113"/>
      <c r="I4" s="113"/>
      <c r="J4" s="113"/>
      <c r="K4" s="113"/>
      <c r="L4" s="113"/>
      <c r="M4" s="113"/>
      <c r="N4" s="113"/>
    </row>
    <row r="5" spans="1:14" s="23" customFormat="1" ht="68.25" customHeight="1" x14ac:dyDescent="0.3">
      <c r="A5" s="112" t="str">
        <f>'[13]CONTEXTO ESTRATEGICO'!A12</f>
        <v>GESTIÓN DE SERVICIOS LOGÍSTICOS</v>
      </c>
      <c r="B5" s="112"/>
      <c r="C5" s="112" t="str">
        <f>[13]ANALISIS!C8</f>
        <v>Atender las necesidades de todos los procesos en materia de bienes, suministros, servicios y gestión ambiental para garantizar el óptimo funcionamiento y estado de los bienes muebles e inmuebles a cargo de La Empresa de Renovación y Desarrollo Urbano de Bogotá.</v>
      </c>
      <c r="D5" s="112"/>
      <c r="E5" s="112"/>
      <c r="F5" s="112"/>
      <c r="G5" s="112"/>
      <c r="H5" s="112"/>
      <c r="I5" s="112"/>
      <c r="J5" s="112"/>
      <c r="K5" s="112"/>
      <c r="L5" s="112"/>
      <c r="M5" s="112"/>
      <c r="N5" s="112"/>
    </row>
    <row r="6" spans="1:14" s="19" customFormat="1" ht="12" x14ac:dyDescent="0.2">
      <c r="A6" s="85" t="s">
        <v>2</v>
      </c>
      <c r="B6" s="85" t="s">
        <v>3</v>
      </c>
      <c r="C6" s="85" t="s">
        <v>34</v>
      </c>
      <c r="D6" s="79" t="s">
        <v>4</v>
      </c>
      <c r="E6" s="79"/>
      <c r="F6" s="79" t="s">
        <v>33</v>
      </c>
      <c r="G6" s="79" t="s">
        <v>11</v>
      </c>
      <c r="H6" s="79" t="s">
        <v>12</v>
      </c>
      <c r="I6" s="79" t="s">
        <v>5</v>
      </c>
      <c r="J6" s="79"/>
      <c r="K6" s="79"/>
      <c r="L6" s="79" t="s">
        <v>6</v>
      </c>
      <c r="M6" s="79" t="s">
        <v>7</v>
      </c>
      <c r="N6" s="79" t="s">
        <v>8</v>
      </c>
    </row>
    <row r="7" spans="1:14" s="19" customFormat="1" ht="24" x14ac:dyDescent="0.2">
      <c r="A7" s="85"/>
      <c r="B7" s="85"/>
      <c r="C7" s="85"/>
      <c r="D7" s="11" t="s">
        <v>9</v>
      </c>
      <c r="E7" s="11" t="s">
        <v>10</v>
      </c>
      <c r="F7" s="79"/>
      <c r="G7" s="79"/>
      <c r="H7" s="79"/>
      <c r="I7" s="11" t="s">
        <v>13</v>
      </c>
      <c r="J7" s="11" t="s">
        <v>14</v>
      </c>
      <c r="K7" s="11" t="s">
        <v>15</v>
      </c>
      <c r="L7" s="79"/>
      <c r="M7" s="79"/>
      <c r="N7" s="79"/>
    </row>
    <row r="8" spans="1:14" s="25" customFormat="1" ht="408" x14ac:dyDescent="0.2">
      <c r="A8" s="4" t="str">
        <f>[13]IDENTIFICACIÓN!A12</f>
        <v>R1</v>
      </c>
      <c r="B8" s="4" t="str">
        <f>'[13]CONTEXTO ESTRATEGICO'!J12</f>
        <v>Sustracción o pérdida de bienes de la entidad.</v>
      </c>
      <c r="C8" s="27" t="s">
        <v>36</v>
      </c>
      <c r="D8" s="4">
        <f>[13]ANALISIS!C11</f>
        <v>2</v>
      </c>
      <c r="E8" s="4">
        <f>[13]ANALISIS!D11</f>
        <v>2</v>
      </c>
      <c r="F8" s="24" t="str">
        <f>[13]ANALISIS!H11</f>
        <v>ZONA RIESGO BAJA</v>
      </c>
      <c r="G8" s="4" t="str">
        <f>CONCATENATE('[13]VALORACION CONTROLES'!C12,". ",'[13]VALORACION CONTROLES'!C13,". ",'[13]VALORACION CONTROLES'!C14)</f>
        <v>El profesional responsable del proceso de Gestión de Servicios Logísticos realiza una actualización del inventario de bienes muebles e inmuebles de la Empresa con una periodicidad anual, a través del levantamiento de información de los bienes que se encuentran asignados a los colaboradores de la Empresa, y todos los demás que hayan sido adquiridos por la Empresa, los cuales son registrados en el módulo de activos fijos del Sistema Administrativo y Financiero, que permite expedir reportes de los inventarios actualizados. En caso de presentarse novedades se informa mediante comunicación oficial al jefe inmediato para que se tomen las acciones correspondientes, y en casos excepcionales a las instancias de control correspondientes y aseguradoras. . Cada vez que se requiere sacar un elemento de la Empresa se realiza una solicitud de autorización al correo electrónico del responsable del proceso Gestión de Servicios Logísticos y así tener el control de los bienes que salen de la Empresa, sin esa autorización igualmente emitida por correo electrónico no es posible sacar bienes de la Empresa, bajo la responsabilidad del solicitante y de la Subgerencia de Gestión Corporativa. De igual manera, cada vez que se requiere el acceso de un tercero a la Empresa, se realiza un proceso de registro y de confirmación con el colaborador que será responsable de dicho ingreso, en la recepción del edificio. Sin dicha autorización no es posible el ingreso del tercero a las instalaciones de la Empresa.. 0</v>
      </c>
      <c r="H8" s="5" t="str">
        <f>'[13]VALORACIÓN DEL RIESGO'!F11</f>
        <v>PROBABILIDAD</v>
      </c>
      <c r="I8" s="4">
        <f>IF(B8="",0,(IF('[13]VALORACIÓN DEL RIESGO'!J11&lt;50,'[13]MAPA DE RIESGO'!C13,(IF(AND('[13]VALORACIÓN DEL RIESGO'!J11&gt;=51,H8="IMPACTO"),D8,(IF(AND('[13]VALORACIÓN DEL RIESGO'!J11&gt;=51,'[13]VALORACIÓN DEL RIESGO'!J11&lt;=75,H8="PROBABILIDAD"),(IF(D8-1&lt;=0,1,D8-1)),(IF(AND('[13]VALORACIÓN DEL RIESGO'!J11&gt;=76,'[13]VALORACIÓN DEL RIESGO'!J11&lt;=100,H8="PROBABILIDAD"),(IF(D8-2&lt;=0,1,D8-2)))))))))))</f>
        <v>1</v>
      </c>
      <c r="J8" s="4">
        <f>IF(B8="",0,(IF('[13]VALORACIÓN DEL RIESGO'!J11&lt;50,'[13]MAPA DE RIESGO'!D13,(IF(AND('[13]VALORACIÓN DEL RIESGO'!J11&gt;=51,H8="PROBABILIDAD"),E8,(IF(AND('[13]VALORACIÓN DEL RIESGO'!J11&gt;=51,'[13]VALORACIÓN DEL RIESGO'!J11&lt;=75,H8="IMPACTO"),(IF(E8-1&lt;=0,1,E8-1)),(IF(AND('[13]VALORACIÓN DEL RIESGO'!J11&gt;=76,'[13]VALORACIÓN DEL RIESGO'!J11&lt;=100,H8="IMPACTO"),(IF(E8-2&lt;=0,1,E8-2)))))))))))</f>
        <v>2</v>
      </c>
      <c r="K8" s="4">
        <f>(I8*J8)*4</f>
        <v>8</v>
      </c>
      <c r="L8" s="24" t="str">
        <f>IF(OR(AND(I8=3,J8=4),AND(I8=2,J8=5),AND(K8&gt;=52,K8&lt;=100)),"ZONA RIESGO EXTREMA",IF(OR(AND(I8=5,J8=2),AND(I8=4,J8=3),AND(I8=1,J8=4),AND(K8=20),AND(K8&gt;=28,K8&lt;=48)),"ZONA RIESGO ALTA",IF(OR(AND(I8=1,J8=3),AND(I8=4,J8=1),AND(K8=24)),"ZONA RIESGO MODERADA",IF(AND(K8&gt;=4,K8&lt;=16),"ZONA RIESGO BAJA"))))</f>
        <v>ZONA RIESGO BAJA</v>
      </c>
      <c r="M8" s="4" t="str">
        <f>[13]ANALISIS!I11</f>
        <v>ASUMIR EL RIESGO</v>
      </c>
      <c r="N8" s="4" t="str">
        <f>[13]ANALISIS!J11</f>
        <v xml:space="preserve">Realizar un muestreo dos veces al año de los bienes a cargo de la Empresa con el fin de verificar que se encuentren registrados en el Sistema Administrativo y Financiero de la Empresa. </v>
      </c>
    </row>
    <row r="9" spans="1:14" s="25" customFormat="1" ht="409.5" x14ac:dyDescent="0.2">
      <c r="A9" s="4" t="str">
        <f>[13]IDENTIFICACIÓN!A13</f>
        <v>R2</v>
      </c>
      <c r="B9" s="4" t="str">
        <f>'[13]CONTEXTO ESTRATEGICO'!J13</f>
        <v>Posibilidad de no contar con los bienes, suministros y servicios para atender las necesidades de los procesos.</v>
      </c>
      <c r="C9" s="4" t="s">
        <v>36</v>
      </c>
      <c r="D9" s="4">
        <f>[13]ANALISIS!C12</f>
        <v>2</v>
      </c>
      <c r="E9" s="4">
        <f>[13]ANALISIS!D12</f>
        <v>3</v>
      </c>
      <c r="F9" s="24" t="str">
        <f>[13]ANALISIS!H12</f>
        <v>ZONA RIESGO MODERADA</v>
      </c>
      <c r="G9" s="4" t="str">
        <f>CONCATENATE('[13]VALORACION CONTROLES'!C13,". ",'[13]VALORACION CONTROLES'!C14,". ",'[13]VALORACION CONTROLES'!C15)</f>
        <v>Cada vez que se requiere sacar un elemento de la Empresa se realiza una solicitud de autorización al correo electrónico del responsable del proceso Gestión de Servicios Logísticos y así tener el control de los bienes que salen de la Empresa, sin esa autorización igualmente emitida por correo electrónico no es posible sacar bienes de la Empresa, bajo la responsabilidad del solicitante y de la Subgerencia de Gestión Corporativa. De igual manera, cada vez que se requiere el acceso de un tercero a la Empresa, se realiza un proceso de registro y de confirmación con el colaborador que será responsable de dicho ingreso, en la recepción del edificio. Sin dicha autorización no es posible el ingreso del tercero a las instalaciones de la Empresa.. 0. Las necesidades para contratar los bienes, suministros o servicios se identifican de manera participativa con la alta dirección y todos los responsables de los procesos, y es aprobada en Comité Institucional de Gestión y Desempeño al inicio de cada vigencia. Cada dos meses el profesional responsable del proceso de Gestión de Servicios Logísticos realiza un seguimiento al Plan Anual de Adquisidores con el fin de verificar que se hayan realizado los procesos de contratación programados en dicho plan, esta verificación queda registrada en un archivo en Excel que contiene las observaciones respectivas en cada necesidad planteada en materia de servicios logísticos, si alguna necesidad no ha sido atendida se procede a informar al jefe inmediato para analizar la situación y tomar las acciones respectivas.</v>
      </c>
      <c r="H9" s="5" t="str">
        <f>'[13]VALORACIÓN DEL RIESGO'!F12</f>
        <v>PROBABILIDAD</v>
      </c>
      <c r="I9" s="4">
        <f>IF(B9="",0,(IF('[13]VALORACIÓN DEL RIESGO'!J12&lt;50,'[13]MAPA DE RIESGO'!C14,(IF(AND('[13]VALORACIÓN DEL RIESGO'!J12&gt;=51,H9="IMPACTO"),D9,(IF(AND('[13]VALORACIÓN DEL RIESGO'!J12&gt;=51,'[13]VALORACIÓN DEL RIESGO'!J12&lt;=75,H9="PROBABILIDAD"),(IF(D9-1&lt;=0,1,D9-1)),(IF(AND('[13]VALORACIÓN DEL RIESGO'!J12&gt;=76,'[13]VALORACIÓN DEL RIESGO'!J12&lt;=100,H9="PROBABILIDAD"),(IF(D9-2&lt;=0,1,D9-2)))))))))))</f>
        <v>1</v>
      </c>
      <c r="J9" s="4">
        <f>IF(B9="",0,(IF('[13]VALORACIÓN DEL RIESGO'!J12&lt;50,'[13]MAPA DE RIESGO'!D14,(IF(AND('[13]VALORACIÓN DEL RIESGO'!J12&gt;=51,H9="PROBABILIDAD"),E9,(IF(AND('[13]VALORACIÓN DEL RIESGO'!J12&gt;=51,'[13]VALORACIÓN DEL RIESGO'!J12&lt;=75,H9="IMPACTO"),(IF(E9-1&lt;=0,1,E9-1)),(IF(AND('[13]VALORACIÓN DEL RIESGO'!J12&gt;=76,'[13]VALORACIÓN DEL RIESGO'!J12&lt;=100,H9="IMPACTO"),(IF(E9-2&lt;=0,1,E9-2)))))))))))</f>
        <v>3</v>
      </c>
      <c r="K9" s="4">
        <f t="shared" ref="K9" si="0">(I9*J9)*4</f>
        <v>12</v>
      </c>
      <c r="L9" s="24" t="str">
        <f t="shared" ref="L9" si="1">IF(OR(AND(I9=3,J9=4),AND(I9=2,J9=5),AND(K9&gt;=52,K9&lt;=100)),"ZONA RIESGO EXTREMA",IF(OR(AND(I9=5,J9=2),AND(I9=4,J9=3),AND(I9=1,J9=4),AND(K9=20),AND(K9&gt;=28,K9&lt;=48)),"ZONA RIESGO ALTA",IF(OR(AND(I9=1,J9=3),AND(I9=4,J9=1),AND(K9=24)),"ZONA RIESGO MODERADA",IF(AND(K9&gt;=4,K9&lt;=16),"ZONA RIESGO BAJA"))))</f>
        <v>ZONA RIESGO MODERADA</v>
      </c>
      <c r="M9" s="4" t="str">
        <f>[13]ANALISIS!I12</f>
        <v>REDUCIR EL RIESGO</v>
      </c>
      <c r="N9" s="4" t="str">
        <f>[13]ANALISIS!J12</f>
        <v>Realizar una revisión trimestral del los objetivos y obligaciones contractuales de los procesos que se encuentren en el Plan de Adquisiciones de la Empresa, con el fin de garantizar su adecuada ejecución.</v>
      </c>
    </row>
    <row r="11" spans="1:14" s="13" customFormat="1" ht="15" x14ac:dyDescent="0.25">
      <c r="A11" s="104" t="s">
        <v>41</v>
      </c>
      <c r="B11" s="104"/>
      <c r="C11" s="104" t="s">
        <v>42</v>
      </c>
      <c r="D11" s="104"/>
      <c r="E11" s="104" t="s">
        <v>43</v>
      </c>
      <c r="F11" s="104"/>
      <c r="G11" s="104"/>
    </row>
    <row r="12" spans="1:14" s="18" customFormat="1" ht="63.75" customHeight="1" x14ac:dyDescent="0.25">
      <c r="A12" s="105" t="s">
        <v>66</v>
      </c>
      <c r="B12" s="105"/>
      <c r="C12" s="105" t="s">
        <v>67</v>
      </c>
      <c r="D12" s="105"/>
      <c r="E12" s="105" t="s">
        <v>45</v>
      </c>
      <c r="F12" s="105"/>
      <c r="G12" s="105"/>
    </row>
    <row r="13" spans="1:14" s="18" customFormat="1" ht="14.25" customHeight="1" x14ac:dyDescent="0.25">
      <c r="A13" s="91" t="s">
        <v>74</v>
      </c>
      <c r="B13" s="93"/>
      <c r="C13" s="93"/>
      <c r="D13" s="93"/>
      <c r="E13" s="93"/>
      <c r="F13" s="93"/>
      <c r="G13" s="92"/>
    </row>
    <row r="14" spans="1:14" customFormat="1" ht="15" x14ac:dyDescent="0.25"/>
  </sheetData>
  <mergeCells count="24">
    <mergeCell ref="L6:L7"/>
    <mergeCell ref="A1:N1"/>
    <mergeCell ref="A2:N2"/>
    <mergeCell ref="A5:B5"/>
    <mergeCell ref="A6:A7"/>
    <mergeCell ref="B6:B7"/>
    <mergeCell ref="D6:E6"/>
    <mergeCell ref="I6:K6"/>
    <mergeCell ref="A13:G13"/>
    <mergeCell ref="C3:N4"/>
    <mergeCell ref="C5:N5"/>
    <mergeCell ref="A11:B11"/>
    <mergeCell ref="C11:D11"/>
    <mergeCell ref="E11:G11"/>
    <mergeCell ref="A12:B12"/>
    <mergeCell ref="C12:D12"/>
    <mergeCell ref="E12:G12"/>
    <mergeCell ref="M6:M7"/>
    <mergeCell ref="N6:N7"/>
    <mergeCell ref="C6:C7"/>
    <mergeCell ref="F6:F7"/>
    <mergeCell ref="G6:G7"/>
    <mergeCell ref="H6:H7"/>
    <mergeCell ref="A3:B4"/>
  </mergeCells>
  <conditionalFormatting sqref="F8:F9 L8:L9">
    <cfRule type="cellIs" dxfId="49" priority="8" stopIfTrue="1" operator="equal">
      <formula>"INACEPTABLE"</formula>
    </cfRule>
    <cfRule type="cellIs" dxfId="48" priority="9" stopIfTrue="1" operator="equal">
      <formula>"IMPORTANTE"</formula>
    </cfRule>
    <cfRule type="cellIs" dxfId="47" priority="10" stopIfTrue="1" operator="equal">
      <formula>"MODERADO"</formula>
    </cfRule>
  </conditionalFormatting>
  <conditionalFormatting sqref="F8:F9 L8:L9">
    <cfRule type="cellIs" dxfId="46" priority="7" stopIfTrue="1" operator="equal">
      <formula>"TOLERABLE"</formula>
    </cfRule>
  </conditionalFormatting>
  <conditionalFormatting sqref="F8:F9 L8:L9">
    <cfRule type="cellIs" dxfId="45" priority="5" stopIfTrue="1" operator="equal">
      <formula>"ZONA RIESGO ALTA"</formula>
    </cfRule>
    <cfRule type="cellIs" dxfId="44" priority="6" stopIfTrue="1" operator="equal">
      <formula>"ZONA RIESGO EXTREMA"</formula>
    </cfRule>
  </conditionalFormatting>
  <conditionalFormatting sqref="F8:F9 L8:L9">
    <cfRule type="cellIs" dxfId="43" priority="3" stopIfTrue="1" operator="equal">
      <formula>"ZONA RIESGO BAJA"</formula>
    </cfRule>
    <cfRule type="cellIs" dxfId="42" priority="4" stopIfTrue="1" operator="equal">
      <formula>"ZONA RIESGO MODERADA"</formula>
    </cfRule>
  </conditionalFormatting>
  <conditionalFormatting sqref="F8:F9 L8:L9">
    <cfRule type="cellIs" dxfId="41" priority="1" stopIfTrue="1" operator="equal">
      <formula>"ZONA RIESGO MODERADA"</formula>
    </cfRule>
    <cfRule type="cellIs" dxfId="40" priority="2" stopIfTrue="1" operator="equal">
      <formula>"ZONA RIESGO ALTA"</formula>
    </cfRule>
  </conditionalFormatting>
  <dataValidations count="2">
    <dataValidation allowBlank="1" showInputMessage="1" showErrorMessage="1" prompt="La probabilidad se encuentra determinada por una escala de 1 a 3, siendo 1 la menor probabilidad de ocurrencia del riesgo y 3 la mayor probabilidad de  ocurrencia." sqref="D7" xr:uid="{00000000-0002-0000-0C00-000000000000}"/>
    <dataValidation allowBlank="1" showInputMessage="1" showErrorMessage="1" prompt="Es la materialización del riesgo y las consecuencias de su aparición. Su escala es: 5 bajo impacto, 10 medio, 20 alto impacto._x000a_" sqref="E7" xr:uid="{00000000-0002-0000-0C00-000001000000}"/>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tabColor rgb="FF92D050"/>
  </sheetPr>
  <dimension ref="A1:N14"/>
  <sheetViews>
    <sheetView topLeftCell="H6" workbookViewId="0">
      <selection activeCell="O6" sqref="O1:R1048576"/>
    </sheetView>
  </sheetViews>
  <sheetFormatPr baseColWidth="10" defaultRowHeight="14.25" x14ac:dyDescent="0.2"/>
  <cols>
    <col min="1" max="1" width="8.7109375" style="10" customWidth="1"/>
    <col min="2" max="2" width="36.7109375" style="10" customWidth="1"/>
    <col min="3" max="4" width="15.28515625" style="10" customWidth="1"/>
    <col min="5" max="5" width="10.7109375" style="10" customWidth="1"/>
    <col min="6" max="6" width="15.7109375" style="10" customWidth="1"/>
    <col min="7" max="7" width="47.7109375" style="10" customWidth="1"/>
    <col min="8" max="9" width="14.7109375" style="10" customWidth="1"/>
    <col min="10" max="10" width="9.7109375" style="10" customWidth="1"/>
    <col min="11" max="11" width="14.5703125" style="10" customWidth="1"/>
    <col min="12" max="12" width="13.7109375" style="10" customWidth="1"/>
    <col min="13" max="13" width="15.7109375" style="10" customWidth="1"/>
    <col min="14" max="14" width="29.7109375" style="10" customWidth="1"/>
    <col min="15" max="16384" width="11.42578125" style="10"/>
  </cols>
  <sheetData>
    <row r="1" spans="1:14" ht="14.25" customHeight="1" x14ac:dyDescent="0.2">
      <c r="A1" s="114" t="str">
        <f>'[14]CONTEXTO ESTRATEGICO'!A1</f>
        <v>EMPRESA DE RENOVACIÓN Y DESARROLLO URBANO DE BOGOTÁ</v>
      </c>
      <c r="B1" s="115"/>
      <c r="C1" s="115"/>
      <c r="D1" s="115"/>
      <c r="E1" s="115"/>
      <c r="F1" s="115"/>
      <c r="G1" s="115"/>
      <c r="H1" s="115"/>
      <c r="I1" s="115"/>
      <c r="J1" s="115"/>
      <c r="K1" s="115"/>
      <c r="L1" s="115"/>
      <c r="M1" s="115"/>
      <c r="N1" s="116"/>
    </row>
    <row r="2" spans="1:14" ht="14.25" customHeight="1" x14ac:dyDescent="0.2">
      <c r="A2" s="117" t="s">
        <v>48</v>
      </c>
      <c r="B2" s="118"/>
      <c r="C2" s="118"/>
      <c r="D2" s="118"/>
      <c r="E2" s="118"/>
      <c r="F2" s="118"/>
      <c r="G2" s="118"/>
      <c r="H2" s="118"/>
      <c r="I2" s="118"/>
      <c r="J2" s="118"/>
      <c r="K2" s="118"/>
      <c r="L2" s="118"/>
      <c r="M2" s="118"/>
      <c r="N2" s="119"/>
    </row>
    <row r="3" spans="1:14" s="9" customFormat="1" ht="22.5" customHeight="1" x14ac:dyDescent="0.2">
      <c r="A3" s="103" t="s">
        <v>0</v>
      </c>
      <c r="B3" s="103"/>
      <c r="C3" s="113" t="s">
        <v>1</v>
      </c>
      <c r="D3" s="113"/>
      <c r="E3" s="113"/>
      <c r="F3" s="113"/>
      <c r="G3" s="113"/>
      <c r="H3" s="113"/>
      <c r="I3" s="113"/>
      <c r="J3" s="113"/>
      <c r="K3" s="113"/>
      <c r="L3" s="113"/>
      <c r="M3" s="113"/>
      <c r="N3" s="113"/>
    </row>
    <row r="4" spans="1:14" s="9" customFormat="1" ht="15" x14ac:dyDescent="0.2">
      <c r="A4" s="103"/>
      <c r="B4" s="103"/>
      <c r="C4" s="113"/>
      <c r="D4" s="113"/>
      <c r="E4" s="113"/>
      <c r="F4" s="113"/>
      <c r="G4" s="113"/>
      <c r="H4" s="113"/>
      <c r="I4" s="113"/>
      <c r="J4" s="113"/>
      <c r="K4" s="113"/>
      <c r="L4" s="113"/>
      <c r="M4" s="113"/>
      <c r="N4" s="113"/>
    </row>
    <row r="5" spans="1:14" s="23" customFormat="1" ht="63" customHeight="1" x14ac:dyDescent="0.3">
      <c r="A5" s="112" t="str">
        <f>'[14]CONTEXTO ESTRATEGICO'!A12</f>
        <v>GESTIÓN DOCUMENTAL</v>
      </c>
      <c r="B5" s="112"/>
      <c r="C5" s="112" t="str">
        <f>[14]ANALISIS!C8</f>
        <v>Lograr una óptima administración y conservación de los archivos que conforman el acervo documental de la empresa, asegurando la disponibilidad y acceso de la información para todos los grupos de interés.</v>
      </c>
      <c r="D5" s="112"/>
      <c r="E5" s="112"/>
      <c r="F5" s="112"/>
      <c r="G5" s="112"/>
      <c r="H5" s="112"/>
      <c r="I5" s="112"/>
      <c r="J5" s="112"/>
      <c r="K5" s="112"/>
      <c r="L5" s="112"/>
      <c r="M5" s="112"/>
      <c r="N5" s="112"/>
    </row>
    <row r="6" spans="1:14" s="19" customFormat="1" ht="12" x14ac:dyDescent="0.2">
      <c r="A6" s="85" t="s">
        <v>2</v>
      </c>
      <c r="B6" s="85" t="s">
        <v>3</v>
      </c>
      <c r="C6" s="85" t="s">
        <v>34</v>
      </c>
      <c r="D6" s="79" t="s">
        <v>4</v>
      </c>
      <c r="E6" s="79"/>
      <c r="F6" s="79" t="s">
        <v>33</v>
      </c>
      <c r="G6" s="11"/>
      <c r="H6" s="79" t="s">
        <v>12</v>
      </c>
      <c r="I6" s="79" t="s">
        <v>5</v>
      </c>
      <c r="J6" s="79"/>
      <c r="K6" s="79"/>
      <c r="L6" s="79" t="s">
        <v>6</v>
      </c>
      <c r="M6" s="79" t="s">
        <v>7</v>
      </c>
      <c r="N6" s="79" t="s">
        <v>8</v>
      </c>
    </row>
    <row r="7" spans="1:14" s="19" customFormat="1" ht="24" x14ac:dyDescent="0.2">
      <c r="A7" s="85"/>
      <c r="B7" s="85"/>
      <c r="C7" s="85"/>
      <c r="D7" s="11" t="s">
        <v>9</v>
      </c>
      <c r="E7" s="11" t="s">
        <v>10</v>
      </c>
      <c r="F7" s="79"/>
      <c r="G7" s="11" t="s">
        <v>11</v>
      </c>
      <c r="H7" s="79"/>
      <c r="I7" s="11" t="s">
        <v>13</v>
      </c>
      <c r="J7" s="11" t="s">
        <v>14</v>
      </c>
      <c r="K7" s="11" t="s">
        <v>15</v>
      </c>
      <c r="L7" s="79"/>
      <c r="M7" s="79"/>
      <c r="N7" s="79"/>
    </row>
    <row r="8" spans="1:14" s="25" customFormat="1" ht="331.5" customHeight="1" x14ac:dyDescent="0.2">
      <c r="A8" s="4" t="str">
        <f>[14]IDENTIFICACIÓN!A12</f>
        <v>R1</v>
      </c>
      <c r="B8" s="4" t="str">
        <f>'[14]CONTEXTO ESTRATEGICO'!J12</f>
        <v>Posibilidad de utilización indebida de información.</v>
      </c>
      <c r="C8" s="27" t="s">
        <v>40</v>
      </c>
      <c r="D8" s="4">
        <f>[14]ANALISIS!C11</f>
        <v>1</v>
      </c>
      <c r="E8" s="4">
        <f>[14]ANALISIS!D11</f>
        <v>4</v>
      </c>
      <c r="F8" s="24" t="str">
        <f>[14]ANALISIS!H11</f>
        <v>ZONA RIESGO ALTA</v>
      </c>
      <c r="G8" s="4" t="str">
        <f>CONCATENATE('[14]VALORACION CONTROLES'!C12,". ",'[14]VALORACION CONTROLES'!C13,". ",'[14]VALORACION CONTROLES'!C14)</f>
        <v>El proceso de Gestión Documental cuenta con los lineamientos para buenas prácticas de manipulación, almacenamiento y mantenimiento de los documentos, sobre las cuales se realizan capacitaciones de manera periódica a todos los colaboradores de la Empresa. De igual manera, se cuenta con las Tablas de control de acceso para documentos que permiten identificar el grado de confidencialidad y tipo de acceso a los mismos. Cada vez que se realiza un préstamo de un expediente los profesionales de Gestión Documental llevan el registro de préstamo de documentos correspondiente para controlar la cantidad de documentos que se tienen en el Archivo de Gestión. De manera semanal los profesionales de Gestión Documental realizan una verificación de los documentos que están en calidad de préstamo y en caso de detectar que existan expedientes que estén próximos a vencerse, se solicita la devolución del mismo o si es preciso se solicite la ampliación del plazo, lo cual queda registrado mediante correo electrónico. Cuando en una devolución se detectan alteraciones a los documentos, no se procede a la recepción, y se registra la novedad en la casilla de novedades y el Subgerente de Gestión Corporativa informa al jefe inmediato del solicitante para que realicen las acciones correspondientes mediante correo electrónico. Estos registros permiten identificar quiénes estaban a cargo de los documentos en caso de presentarse una utilización indebida de información, para así poder iniciar las investigaciones por parte de las instancias de control correspondientes.. 0. 0</v>
      </c>
      <c r="H8" s="5" t="str">
        <f>'[14]VALORACIÓN DEL RIESGO'!F11</f>
        <v>PROBABILIDAD</v>
      </c>
      <c r="I8" s="4">
        <f>IF(B8="",0,(IF('[14]VALORACIÓN DEL RIESGO'!J11&lt;50,'[14]MAPA DE RIESGO'!C13,(IF(AND('[14]VALORACIÓN DEL RIESGO'!J11&gt;=51,H8="IMPACTO"),D8,(IF(AND('[14]VALORACIÓN DEL RIESGO'!J11&gt;=51,'[14]VALORACIÓN DEL RIESGO'!J11&lt;=75,H8="PROBABILIDAD"),(IF(D8-1&lt;=0,1,D8-1)),(IF(AND('[14]VALORACIÓN DEL RIESGO'!J11&gt;=76,'[14]VALORACIÓN DEL RIESGO'!J11&lt;=100,H8="PROBABILIDAD"),(IF(D8-2&lt;=0,1,D8-2)))))))))))</f>
        <v>1</v>
      </c>
      <c r="J8" s="4">
        <f>IF(B8="",0,(IF('[14]VALORACIÓN DEL RIESGO'!J11&lt;50,'[14]MAPA DE RIESGO'!D13,(IF(AND('[14]VALORACIÓN DEL RIESGO'!J11&gt;=51,H8="PROBABILIDAD"),E8,(IF(AND('[14]VALORACIÓN DEL RIESGO'!J11&gt;=51,'[14]VALORACIÓN DEL RIESGO'!J11&lt;=75,H8="IMPACTO"),(IF(E8-1&lt;=0,1,E8-1)),(IF(AND('[14]VALORACIÓN DEL RIESGO'!J11&gt;=76,'[14]VALORACIÓN DEL RIESGO'!J11&lt;=100,H8="IMPACTO"),(IF(E8-2&lt;=0,1,E8-2)))))))))))</f>
        <v>4</v>
      </c>
      <c r="K8" s="4">
        <f>(I8*J8)*4</f>
        <v>16</v>
      </c>
      <c r="L8" s="24" t="str">
        <f>IF(OR(AND(I8=3,J8=4),AND(I8=2,J8=5),AND(K8&gt;=52,K8&lt;=100)),"ZONA RIESGO EXTREMA",IF(OR(AND(I8=5,J8=2),AND(I8=4,J8=3),AND(I8=1,J8=4),AND(K8=20),AND(K8&gt;=28,K8&lt;=48)),"ZONA RIESGO ALTA",IF(OR(AND(I8=1,J8=3),AND(I8=4,J8=1),AND(K8=24)),"ZONA RIESGO MODERADA",IF(AND(K8&gt;=4,K8&lt;=16),"ZONA RIESGO BAJA"))))</f>
        <v>ZONA RIESGO ALTA</v>
      </c>
      <c r="M8" s="4" t="str">
        <f>[14]ANALISIS!I11</f>
        <v>EVITAR EL RIESGO</v>
      </c>
      <c r="N8" s="4" t="str">
        <f>[14]ANALISIS!J11</f>
        <v>Verificar que la Base de Datos Préstamos Documentales contenga el registro y descargue de la devolución de los documentos en préstamo.</v>
      </c>
    </row>
    <row r="9" spans="1:14" s="25" customFormat="1" ht="261.75" customHeight="1" x14ac:dyDescent="0.2">
      <c r="A9" s="4" t="str">
        <f>[14]IDENTIFICACIÓN!A13</f>
        <v>R2</v>
      </c>
      <c r="B9" s="4" t="str">
        <f>'[14]CONTEXTO ESTRATEGICO'!J13</f>
        <v>Deterioro de los documentos de la Empresa.</v>
      </c>
      <c r="C9" s="27" t="s">
        <v>36</v>
      </c>
      <c r="D9" s="4">
        <f>[14]ANALISIS!C12</f>
        <v>3</v>
      </c>
      <c r="E9" s="4">
        <f>[14]ANALISIS!D12</f>
        <v>2</v>
      </c>
      <c r="F9" s="24" t="str">
        <f>[14]ANALISIS!H12</f>
        <v>ZONA RIESGO MODERADA</v>
      </c>
      <c r="G9" s="4" t="str">
        <f>CONCATENATE('[14]VALORACION CONTROLES'!C15,". ",'[14]VALORACION CONTROLES'!C16,". ",'[14]VALORACION CONTROLES'!C17)</f>
        <v>Diariamente se diligencia el Formato Único de Inventario Documental por parte de los técnicos del proceso de Gestión Documental, en donde se identifican las unidades de almacenamiento y el soporte documental a partir del cual el profesional en conservación realiza el análisis de los documentos, si se identifican documentos con deterioro se prestan primeros auxilios al documento (por ejemplo aplicación de la cinta filmoplas si este se encuentra rasgado). Posteriormente, se elabora un informe de seguimiento del estado de las unidades de almacenamiento el cual se presenta a la Subgerencia Corporativa para tomar las medidas respectivas.. Mensualmente el personal de aseo y cafetería diligencia un formato de control de aseo, en el cual se registran las labores realizadas en las áreas de archivo, puestos de trabajo y lugares de almacenamiento, con el fin de reducir el riesgo de contaminación y acumulación de polvo en los documentos. Cuando se detectan malas prácticas de aseo el profesional de Gestión Documental informa al jefe inmediato para tomas las medidas respectivas. . 0</v>
      </c>
      <c r="H9" s="5" t="str">
        <f>'[14]VALORACIÓN DEL RIESGO'!F12</f>
        <v>PROBABILIDAD</v>
      </c>
      <c r="I9" s="4">
        <f>IF(B9="",0,(IF('[14]VALORACIÓN DEL RIESGO'!J12&lt;50,'[14]MAPA DE RIESGO'!C14,(IF(AND('[14]VALORACIÓN DEL RIESGO'!J12&gt;=51,H9="IMPACTO"),D9,(IF(AND('[14]VALORACIÓN DEL RIESGO'!J12&gt;=51,'[14]VALORACIÓN DEL RIESGO'!J12&lt;=75,H9="PROBABILIDAD"),(IF(D9-1&lt;=0,1,D9-1)),(IF(AND('[14]VALORACIÓN DEL RIESGO'!J12&gt;=76,'[14]VALORACIÓN DEL RIESGO'!J12&lt;=100,H9="PROBABILIDAD"),(IF(D9-2&lt;=0,1,D9-2)))))))))))</f>
        <v>3</v>
      </c>
      <c r="J9" s="4">
        <f>IF(B9="",0,(IF('[14]VALORACIÓN DEL RIESGO'!J12&lt;50,'[14]MAPA DE RIESGO'!D14,(IF(AND('[14]VALORACIÓN DEL RIESGO'!J12&gt;=51,H9="PROBABILIDAD"),E9,(IF(AND('[14]VALORACIÓN DEL RIESGO'!J12&gt;=51,'[14]VALORACIÓN DEL RIESGO'!J12&lt;=75,H9="IMPACTO"),(IF(E9-1&lt;=0,1,E9-1)),(IF(AND('[14]VALORACIÓN DEL RIESGO'!J12&gt;=76,'[14]VALORACIÓN DEL RIESGO'!J12&lt;=100,H9="IMPACTO"),(IF(E9-2&lt;=0,1,E9-2)))))))))))</f>
        <v>2</v>
      </c>
      <c r="K9" s="4">
        <f t="shared" ref="K9:K10" si="0">(I9*J9)*4</f>
        <v>24</v>
      </c>
      <c r="L9" s="24" t="str">
        <f t="shared" ref="L9:L10" si="1">IF(OR(AND(I9=3,J9=4),AND(I9=2,J9=5),AND(K9&gt;=52,K9&lt;=100)),"ZONA RIESGO EXTREMA",IF(OR(AND(I9=5,J9=2),AND(I9=4,J9=3),AND(I9=1,J9=4),AND(K9=20),AND(K9&gt;=28,K9&lt;=48)),"ZONA RIESGO ALTA",IF(OR(AND(I9=1,J9=3),AND(I9=4,J9=1),AND(K9=24)),"ZONA RIESGO MODERADA",IF(AND(K9&gt;=4,K9&lt;=16),"ZONA RIESGO BAJA"))))</f>
        <v>ZONA RIESGO MODERADA</v>
      </c>
      <c r="M9" s="4" t="str">
        <f>[14]ANALISIS!I12</f>
        <v>REDUCIR EL RIESGO</v>
      </c>
      <c r="N9" s="4" t="str">
        <f>[14]ANALISIS!J12</f>
        <v>Instalar los equipos que permiten la medición de la humedad, la temperatura y la luz del Archivo Central y del Centro de Administración Documental - CAD de la oficina principal, para llevar el registro y monitoreo de las condiciones medioambientales de la documentación, con el fin de tomar las medidas correctivas necesarias, según los resultados encontrados.</v>
      </c>
    </row>
    <row r="10" spans="1:14" s="25" customFormat="1" ht="409.5" customHeight="1" x14ac:dyDescent="0.2">
      <c r="A10" s="4" t="str">
        <f>[14]IDENTIFICACIÓN!A14</f>
        <v>R3</v>
      </c>
      <c r="B10" s="4" t="str">
        <f>'[14]CONTEXTO ESTRATEGICO'!J14</f>
        <v>Pérdida de información documental.</v>
      </c>
      <c r="C10" s="27" t="s">
        <v>36</v>
      </c>
      <c r="D10" s="4">
        <f>[14]ANALISIS!C13</f>
        <v>3</v>
      </c>
      <c r="E10" s="4">
        <f>[14]ANALISIS!D13</f>
        <v>2</v>
      </c>
      <c r="F10" s="24" t="str">
        <f>[14]ANALISIS!H13</f>
        <v>ZONA RIESGO MODERADA</v>
      </c>
      <c r="G10" s="4" t="str">
        <f>CONCATENATE('[14]VALORACION CONTROLES'!C18,". ",'[14]VALORACION CONTROLES'!C19,". ",'[14]VALORACION CONTROLES'!C20)</f>
        <v>El proceso de Gestión Documental cuenta con los lineamientos para buenas prácticas de manipulación, almacenamiento y mantenimiento de los documentos, sobre las cuales se realizan capacitaciones de manera periódica a todos los colaboradores de la Empresa. De igual manera, se cuenta con las Tablas de control de acceso para documentos que permiten identificar el grado de confidencialidad y tipo de acceso a los mismos. Cada vez que se realiza un préstamo de un expediente los profesionales de Gestión Documental llevan el registro de préstamo de documentos correspondiente para controlar la cantidad de documentos que se tienen en el Archivo de Gestión. De manera semanal los profesionales de Gestión Documental realizan una verificación de los documentos que están en calidad de préstamo y en caso de detectar que existan expedientes que estén próximos a vencerse, se solicita la devolución del mismo o si es preciso se solicite la ampliación del plazo, lo cual queda registrado mediante correo electrónico. Cuando en una devolución se detectan alteraciones a los documentos, no se procede a la recepción, y se registra la novedad en la casilla de novedades y el Subgerente de Gestión Corporativa informa al jefe inmediato del solicitante para que realicen las acciones correspondientes mediante correo electrónico. Estos registros permiten identificar quiénes estaban a cargo de los documentos en caso de presentarse una utilización indebida de información, para así poder iniciar las investigaciones por parte de las instancias de control correspondientes.. Cada vez que las dependencias proceden a radicar documentos en correspondencia deben diligenciar una planilla denominada Planilla de Control de Correspondencia Enviada, la cual es firmada por el profesional o técnico responsable tanto del que entrega el documento como el que recibe el documento, para su posterior radicación. Este control permite llevar trazabilidad de los documentos que re radican, si se pierde un documento se procede a verificar en la planilla quien fue la última persona responsable para tomar las acciones pertinentes y en caso de ser necesario informar a las instancias de control correspondientes.. 0</v>
      </c>
      <c r="H10" s="5" t="str">
        <f>'[14]VALORACIÓN DEL RIESGO'!F13</f>
        <v>IMPACTO</v>
      </c>
      <c r="I10" s="4">
        <f>IF(B10="",0,(IF('[14]VALORACIÓN DEL RIESGO'!J13&lt;50,'[14]MAPA DE RIESGO'!C15,(IF(AND('[14]VALORACIÓN DEL RIESGO'!J13&gt;=51,H10="IMPACTO"),D10,(IF(AND('[14]VALORACIÓN DEL RIESGO'!J13&gt;=51,'[14]VALORACIÓN DEL RIESGO'!J13&lt;=75,H10="PROBABILIDAD"),(IF(D10-1&lt;=0,1,D10-1)),(IF(AND('[14]VALORACIÓN DEL RIESGO'!J13&gt;=76,'[14]VALORACIÓN DEL RIESGO'!J13&lt;=100,H10="PROBABILIDAD"),(IF(D10-2&lt;=0,1,D10-2)))))))))))</f>
        <v>3</v>
      </c>
      <c r="J10" s="4">
        <f>IF(B10="",0,(IF('[14]VALORACIÓN DEL RIESGO'!J13&lt;50,'[14]MAPA DE RIESGO'!D15,(IF(AND('[14]VALORACIÓN DEL RIESGO'!J13&gt;=51,H10="PROBABILIDAD"),E10,(IF(AND('[14]VALORACIÓN DEL RIESGO'!J13&gt;=51,'[14]VALORACIÓN DEL RIESGO'!J13&lt;=75,H10="IMPACTO"),(IF(E10-1&lt;=0,1,E10-1)),(IF(AND('[14]VALORACIÓN DEL RIESGO'!J13&gt;=76,'[14]VALORACIÓN DEL RIESGO'!J13&lt;=100,H10="IMPACTO"),(IF(E10-2&lt;=0,1,E10-2)))))))))))</f>
        <v>1</v>
      </c>
      <c r="K10" s="4">
        <f t="shared" si="0"/>
        <v>12</v>
      </c>
      <c r="L10" s="24" t="str">
        <f t="shared" si="1"/>
        <v>ZONA RIESGO BAJA</v>
      </c>
      <c r="M10" s="4" t="str">
        <f>[14]ANALISIS!I13</f>
        <v>REDUCIR EL RIESGO</v>
      </c>
      <c r="N10" s="4" t="str">
        <f>[14]ANALISIS!J13</f>
        <v>Verificar que la Base de Datos Préstamos Documentales contenga el registro y descargue de la devolución de los documentos en préstamo.</v>
      </c>
    </row>
    <row r="11" spans="1:14" s="7" customFormat="1" ht="15" x14ac:dyDescent="0.2"/>
    <row r="12" spans="1:14" s="13" customFormat="1" ht="15" x14ac:dyDescent="0.25">
      <c r="A12" s="104" t="s">
        <v>41</v>
      </c>
      <c r="B12" s="104"/>
      <c r="C12" s="104" t="s">
        <v>42</v>
      </c>
      <c r="D12" s="104"/>
      <c r="E12" s="104" t="s">
        <v>43</v>
      </c>
      <c r="F12" s="104"/>
      <c r="G12" s="104"/>
    </row>
    <row r="13" spans="1:14" s="18" customFormat="1" ht="63.75" customHeight="1" x14ac:dyDescent="0.25">
      <c r="A13" s="105" t="s">
        <v>66</v>
      </c>
      <c r="B13" s="105"/>
      <c r="C13" s="105" t="s">
        <v>67</v>
      </c>
      <c r="D13" s="105"/>
      <c r="E13" s="105" t="s">
        <v>45</v>
      </c>
      <c r="F13" s="105"/>
      <c r="G13" s="105"/>
    </row>
    <row r="14" spans="1:14" s="18" customFormat="1" ht="14.25" customHeight="1" x14ac:dyDescent="0.25">
      <c r="A14" s="91" t="s">
        <v>74</v>
      </c>
      <c r="B14" s="93"/>
      <c r="C14" s="93"/>
      <c r="D14" s="93"/>
      <c r="E14" s="93"/>
      <c r="F14" s="93"/>
      <c r="G14" s="92"/>
    </row>
  </sheetData>
  <mergeCells count="23">
    <mergeCell ref="A1:N1"/>
    <mergeCell ref="A2:N2"/>
    <mergeCell ref="A3:B4"/>
    <mergeCell ref="A5:B5"/>
    <mergeCell ref="A6:A7"/>
    <mergeCell ref="B6:B7"/>
    <mergeCell ref="D6:E6"/>
    <mergeCell ref="M6:M7"/>
    <mergeCell ref="N6:N7"/>
    <mergeCell ref="C6:C7"/>
    <mergeCell ref="C3:N4"/>
    <mergeCell ref="C5:N5"/>
    <mergeCell ref="F6:F7"/>
    <mergeCell ref="H6:H7"/>
    <mergeCell ref="I6:K6"/>
    <mergeCell ref="L6:L7"/>
    <mergeCell ref="A14:G14"/>
    <mergeCell ref="A12:B12"/>
    <mergeCell ref="C12:D12"/>
    <mergeCell ref="E12:G12"/>
    <mergeCell ref="A13:B13"/>
    <mergeCell ref="C13:D13"/>
    <mergeCell ref="E13:G13"/>
  </mergeCells>
  <conditionalFormatting sqref="F8:F10 L8:L10">
    <cfRule type="cellIs" dxfId="39" priority="8" stopIfTrue="1" operator="equal">
      <formula>"INACEPTABLE"</formula>
    </cfRule>
    <cfRule type="cellIs" dxfId="38" priority="9" stopIfTrue="1" operator="equal">
      <formula>"IMPORTANTE"</formula>
    </cfRule>
    <cfRule type="cellIs" dxfId="37" priority="10" stopIfTrue="1" operator="equal">
      <formula>"MODERADO"</formula>
    </cfRule>
  </conditionalFormatting>
  <conditionalFormatting sqref="F8:F10 L8:L10">
    <cfRule type="cellIs" dxfId="36" priority="7" stopIfTrue="1" operator="equal">
      <formula>"TOLERABLE"</formula>
    </cfRule>
  </conditionalFormatting>
  <conditionalFormatting sqref="F8:F10 L8:L10">
    <cfRule type="cellIs" dxfId="35" priority="5" stopIfTrue="1" operator="equal">
      <formula>"ZONA RIESGO ALTA"</formula>
    </cfRule>
    <cfRule type="cellIs" dxfId="34" priority="6" stopIfTrue="1" operator="equal">
      <formula>"ZONA RIESGO EXTREMA"</formula>
    </cfRule>
  </conditionalFormatting>
  <conditionalFormatting sqref="F8:F10 L8:L10">
    <cfRule type="cellIs" dxfId="33" priority="3" stopIfTrue="1" operator="equal">
      <formula>"ZONA RIESGO BAJA"</formula>
    </cfRule>
    <cfRule type="cellIs" dxfId="32" priority="4" stopIfTrue="1" operator="equal">
      <formula>"ZONA RIESGO MODERADA"</formula>
    </cfRule>
  </conditionalFormatting>
  <conditionalFormatting sqref="F8:F10 L8:L10">
    <cfRule type="cellIs" dxfId="31" priority="1" stopIfTrue="1" operator="equal">
      <formula>"ZONA RIESGO MODERADA"</formula>
    </cfRule>
    <cfRule type="cellIs" dxfId="30" priority="2" stopIfTrue="1" operator="equal">
      <formula>"ZONA RIESGO ALTA"</formula>
    </cfRule>
  </conditionalFormatting>
  <dataValidations count="2">
    <dataValidation allowBlank="1" showInputMessage="1" showErrorMessage="1" prompt="La probabilidad se encuentra determinada por una escala de 1 a 3, siendo 1 la menor probabilidad de ocurrencia del riesgo y 3 la mayor probabilidad de  ocurrencia." sqref="D7" xr:uid="{00000000-0002-0000-0D00-000000000000}"/>
    <dataValidation allowBlank="1" showInputMessage="1" showErrorMessage="1" prompt="Es la materialización del riesgo y las consecuencias de su aparición. Su escala es: 5 bajo impacto, 10 medio, 20 alto impacto._x000a_" sqref="E7" xr:uid="{00000000-0002-0000-0D00-000001000000}"/>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tabColor rgb="FF92D050"/>
  </sheetPr>
  <dimension ref="A1:N14"/>
  <sheetViews>
    <sheetView topLeftCell="H9" workbookViewId="0">
      <selection activeCell="O9" sqref="O1:R1048576"/>
    </sheetView>
  </sheetViews>
  <sheetFormatPr baseColWidth="10" defaultRowHeight="14.25" x14ac:dyDescent="0.2"/>
  <cols>
    <col min="1" max="1" width="8.7109375" style="10" customWidth="1"/>
    <col min="2" max="2" width="36.7109375" style="10" customWidth="1"/>
    <col min="3" max="3" width="15.7109375" style="10" customWidth="1"/>
    <col min="4" max="4" width="15.28515625" style="10" customWidth="1"/>
    <col min="5" max="5" width="10.7109375" style="10" customWidth="1"/>
    <col min="6" max="6" width="15.7109375" style="10" customWidth="1"/>
    <col min="7" max="7" width="47.7109375" style="10" customWidth="1"/>
    <col min="8" max="9" width="14.7109375" style="10" customWidth="1"/>
    <col min="10" max="10" width="9.7109375" style="10" customWidth="1"/>
    <col min="11" max="11" width="14.140625" style="10" customWidth="1"/>
    <col min="12" max="12" width="13.7109375" style="10" customWidth="1"/>
    <col min="13" max="13" width="14.7109375" style="10" customWidth="1"/>
    <col min="14" max="14" width="29.7109375" style="10" customWidth="1"/>
    <col min="15" max="16384" width="11.42578125" style="10"/>
  </cols>
  <sheetData>
    <row r="1" spans="1:14" ht="14.25" customHeight="1" x14ac:dyDescent="0.2">
      <c r="A1" s="114" t="str">
        <f>'[15]CONTEXTO ESTRATEGICO'!A1</f>
        <v>EMPRESA DE RENOVACIÓN Y DESARROLLO URBANO DE BOGOTA</v>
      </c>
      <c r="B1" s="115"/>
      <c r="C1" s="115"/>
      <c r="D1" s="115"/>
      <c r="E1" s="115"/>
      <c r="F1" s="115"/>
      <c r="G1" s="115"/>
      <c r="H1" s="115"/>
      <c r="I1" s="115"/>
      <c r="J1" s="115"/>
      <c r="K1" s="115"/>
      <c r="L1" s="115"/>
      <c r="M1" s="115"/>
      <c r="N1" s="116"/>
    </row>
    <row r="2" spans="1:14" ht="14.25" customHeight="1" x14ac:dyDescent="0.2">
      <c r="A2" s="117" t="s">
        <v>48</v>
      </c>
      <c r="B2" s="118"/>
      <c r="C2" s="118"/>
      <c r="D2" s="118"/>
      <c r="E2" s="118"/>
      <c r="F2" s="118"/>
      <c r="G2" s="118"/>
      <c r="H2" s="118"/>
      <c r="I2" s="118"/>
      <c r="J2" s="118"/>
      <c r="K2" s="118"/>
      <c r="L2" s="118"/>
      <c r="M2" s="118"/>
      <c r="N2" s="119"/>
    </row>
    <row r="3" spans="1:14" s="9" customFormat="1" ht="22.5" customHeight="1" x14ac:dyDescent="0.2">
      <c r="A3" s="103" t="s">
        <v>0</v>
      </c>
      <c r="B3" s="103"/>
      <c r="C3" s="113" t="s">
        <v>1</v>
      </c>
      <c r="D3" s="113"/>
      <c r="E3" s="113"/>
      <c r="F3" s="113"/>
      <c r="G3" s="113"/>
      <c r="H3" s="113"/>
      <c r="I3" s="113"/>
      <c r="J3" s="113"/>
      <c r="K3" s="113"/>
      <c r="L3" s="113"/>
      <c r="M3" s="113"/>
      <c r="N3" s="113"/>
    </row>
    <row r="4" spans="1:14" s="9" customFormat="1" ht="15.75" customHeight="1" x14ac:dyDescent="0.2">
      <c r="A4" s="103"/>
      <c r="B4" s="103"/>
      <c r="C4" s="113"/>
      <c r="D4" s="113"/>
      <c r="E4" s="113"/>
      <c r="F4" s="113"/>
      <c r="G4" s="113"/>
      <c r="H4" s="113"/>
      <c r="I4" s="113"/>
      <c r="J4" s="113"/>
      <c r="K4" s="113"/>
      <c r="L4" s="113"/>
      <c r="M4" s="113"/>
      <c r="N4" s="113"/>
    </row>
    <row r="5" spans="1:14" s="23" customFormat="1" ht="72.75" customHeight="1" x14ac:dyDescent="0.3">
      <c r="A5" s="112" t="str">
        <f>'[15]CONTEXTO ESTRATEGICO'!A12</f>
        <v>GESTIÓN DE TIC</v>
      </c>
      <c r="B5" s="112"/>
      <c r="C5" s="112" t="str">
        <f>[15]ANALISIS!C8</f>
        <v>Generar e implementar soluciones tecnológicas que provean en forma oportuna, eficiente y transparente la información necesaria para el cumplimiento de los fines estratégicos de la Empresa en términos de Tecnologías de la información y comunicaciones, acorde con la normatividad vigente.</v>
      </c>
      <c r="D5" s="112"/>
      <c r="E5" s="112"/>
      <c r="F5" s="112"/>
      <c r="G5" s="112"/>
      <c r="H5" s="112"/>
      <c r="I5" s="112"/>
      <c r="J5" s="112"/>
      <c r="K5" s="112"/>
      <c r="L5" s="112"/>
      <c r="M5" s="112"/>
      <c r="N5" s="112"/>
    </row>
    <row r="6" spans="1:14" s="19" customFormat="1" ht="12" x14ac:dyDescent="0.2">
      <c r="A6" s="85" t="s">
        <v>2</v>
      </c>
      <c r="B6" s="85" t="s">
        <v>3</v>
      </c>
      <c r="C6" s="85" t="s">
        <v>34</v>
      </c>
      <c r="D6" s="79" t="s">
        <v>4</v>
      </c>
      <c r="E6" s="79"/>
      <c r="F6" s="79" t="s">
        <v>33</v>
      </c>
      <c r="G6" s="79" t="s">
        <v>11</v>
      </c>
      <c r="H6" s="79" t="s">
        <v>12</v>
      </c>
      <c r="I6" s="79" t="s">
        <v>5</v>
      </c>
      <c r="J6" s="79"/>
      <c r="K6" s="79"/>
      <c r="L6" s="79" t="s">
        <v>6</v>
      </c>
      <c r="M6" s="79" t="s">
        <v>7</v>
      </c>
      <c r="N6" s="79" t="s">
        <v>8</v>
      </c>
    </row>
    <row r="7" spans="1:14" s="19" customFormat="1" ht="24" x14ac:dyDescent="0.2">
      <c r="A7" s="85"/>
      <c r="B7" s="85"/>
      <c r="C7" s="85"/>
      <c r="D7" s="11" t="s">
        <v>9</v>
      </c>
      <c r="E7" s="11" t="s">
        <v>10</v>
      </c>
      <c r="F7" s="79"/>
      <c r="G7" s="79"/>
      <c r="H7" s="79"/>
      <c r="I7" s="11" t="s">
        <v>13</v>
      </c>
      <c r="J7" s="11" t="s">
        <v>14</v>
      </c>
      <c r="K7" s="11" t="s">
        <v>15</v>
      </c>
      <c r="L7" s="79"/>
      <c r="M7" s="79"/>
      <c r="N7" s="79"/>
    </row>
    <row r="8" spans="1:14" s="25" customFormat="1" ht="304.5" customHeight="1" x14ac:dyDescent="0.2">
      <c r="A8" s="4" t="str">
        <f>[15]IDENTIFICACIÓN!A12</f>
        <v>R1</v>
      </c>
      <c r="B8" s="4" t="str">
        <f>'[15]CONTEXTO ESTRATEGICO'!J12</f>
        <v xml:space="preserve">Pérdida de la información institucional </v>
      </c>
      <c r="C8" s="27" t="s">
        <v>36</v>
      </c>
      <c r="D8" s="4">
        <f>[15]ANALISIS!C11</f>
        <v>4</v>
      </c>
      <c r="E8" s="4">
        <f>[15]ANALISIS!D11</f>
        <v>3</v>
      </c>
      <c r="F8" s="24" t="str">
        <f>[15]ANALISIS!H11</f>
        <v>ZONA RIESGO ALTA</v>
      </c>
      <c r="G8" s="4" t="str">
        <f>CONCATENATE('[15]VALORACION CONTROLES'!C12,". ",'[15]VALORACION CONTROLES'!C13,". ",'[15]VALORACION CONTROLES'!C14)</f>
        <v xml:space="preserve">Se realiza una copia automática del sistema JSP7 Gobierno, Erudita, GLPI , Intranet de respaldo de la información contenida en los servidores de la Empresa con una periodicidad de cada 12 horas, de manera automática, como evidencia la copia de respaldo queda almacenada en repositorios, y es verificada una vez al mes por un por parte del profesional responsable del proceso de Gestión de Tics, con el propósito de contar con información actualizada en caso de que se presente una falla.. 0. Se realiza un monitoreo diario de la infraestructura de TI de la entidad, utilizando herramientas de monitoreo y tableros de control, esta actividad es realizada por un proefsional del proceso del Gestión de Tics, quien ingresa a la plataforma o revisa que no hayan enviado alertas de correo electrónico sobre fallos en los sistemas, una vez revisado se generan reprotes mensuales de las revisiones los cuales son trasladados a los expedientes contractuales. El proveedor también realiza revisión de alertas e informa inmediatamente al profeisonal de sistemas si se encuentran alguna anomalidad. </v>
      </c>
      <c r="H8" s="5" t="str">
        <f>'[15]VALORACIÓN DEL RIESGO'!F11</f>
        <v>PROBABILIDAD</v>
      </c>
      <c r="I8" s="4">
        <f>IF(B8="",0,(IF('[15]VALORACIÓN DEL RIESGO'!J11&lt;50,'[15]MAPA DE RIESGO'!C13,(IF(AND('[15]VALORACIÓN DEL RIESGO'!J11&gt;=51,H8="IMPACTO"),D8,(IF(AND('[15]VALORACIÓN DEL RIESGO'!J11&gt;=51,'[15]VALORACIÓN DEL RIESGO'!J11&lt;=75,H8="PROBABILIDAD"),(IF(D8-1&lt;=0,1,D8-1)),(IF(AND('[15]VALORACIÓN DEL RIESGO'!J11&gt;=76,'[15]VALORACIÓN DEL RIESGO'!J11&lt;=100,H8="PROBABILIDAD"),(IF(D8-2&lt;=0,1,D8-2)))))))))))</f>
        <v>3</v>
      </c>
      <c r="J8" s="4">
        <f>IF(B8="",0,(IF('[15]VALORACIÓN DEL RIESGO'!J11&lt;50,'[15]MAPA DE RIESGO'!D13,(IF(AND('[15]VALORACIÓN DEL RIESGO'!J11&gt;=51,H8="PROBABILIDAD"),E8,(IF(AND('[15]VALORACIÓN DEL RIESGO'!J11&gt;=51,'[15]VALORACIÓN DEL RIESGO'!J11&lt;=75,H8="IMPACTO"),(IF(E8-1&lt;=0,1,E8-1)),(IF(AND('[15]VALORACIÓN DEL RIESGO'!J11&gt;=76,'[15]VALORACIÓN DEL RIESGO'!J11&lt;=100,H8="IMPACTO"),(IF(E8-2&lt;=0,1,E8-2)))))))))))</f>
        <v>3</v>
      </c>
      <c r="K8" s="4">
        <f>(I8*J8)*4</f>
        <v>36</v>
      </c>
      <c r="L8" s="24" t="str">
        <f>IF(OR(AND(I8=3,J8=4),AND(I8=2,J8=5),AND(K8&gt;=52,K8&lt;=100)),"ZONA RIESGO EXTREMA",IF(OR(AND(I8=5,J8=2),AND(I8=4,J8=3),AND(I8=1,J8=4),AND(K8=20),AND(K8&gt;=28,K8&lt;=48)),"ZONA RIESGO ALTA",IF(OR(AND(I8=1,J8=3),AND(I8=4,J8=1),AND(K8=24)),"ZONA RIESGO MODERADA",IF(AND(K8&gt;=4,K8&lt;=16),"ZONA RIESGO BAJA"))))</f>
        <v>ZONA RIESGO ALTA</v>
      </c>
      <c r="M8" s="4" t="str">
        <f>[15]ANALISIS!I11</f>
        <v>REDUCIR EL RIESGO</v>
      </c>
      <c r="N8" s="4" t="str">
        <f>[15]ANALISIS!J11</f>
        <v>Mantener actualizados los activos de información de la Empresa, con el fin de controlar el numero de bases de datos de información relevante con que cuenta la Empresa.</v>
      </c>
    </row>
    <row r="9" spans="1:14" s="25" customFormat="1" ht="280.5" customHeight="1" x14ac:dyDescent="0.2">
      <c r="A9" s="4" t="str">
        <f>[15]IDENTIFICACIÓN!A13</f>
        <v>R2</v>
      </c>
      <c r="B9" s="4" t="str">
        <f>'[15]CONTEXTO ESTRATEGICO'!J13</f>
        <v>Alteración de la  integridad de los datos o uso indebido de la información para beneficio propio o de un tercero</v>
      </c>
      <c r="C9" s="27" t="s">
        <v>40</v>
      </c>
      <c r="D9" s="4">
        <f>[15]ANALISIS!C12</f>
        <v>1</v>
      </c>
      <c r="E9" s="4">
        <f>[15]ANALISIS!D12</f>
        <v>4</v>
      </c>
      <c r="F9" s="24" t="str">
        <f>[15]ANALISIS!H12</f>
        <v>ZONA RIESGO ALTA</v>
      </c>
      <c r="G9" s="4" t="str">
        <f>CONCATENATE('[15]VALORACION CONTROLES'!C13,". ",'[15]VALORACION CONTROLES'!C14,". ",'[15]VALORACION CONTROLES'!C15)</f>
        <v xml:space="preserve">0. Se realiza un monitoreo diario de la infraestructura de TI de la entidad, utilizando herramientas de monitoreo y tableros de control, esta actividad es realizada por un proefsional del proceso del Gestión de Tics, quien ingresa a la plataforma o revisa que no hayan enviado alertas de correo electrónico sobre fallos en los sistemas, una vez revisado se generan reprotes mensuales de las revisiones los cuales son trasladados a los expedientes contractuales. El proveedor también realiza revisión de alertas e informa inmediatamente al profeisonal de sistemas si se encuentran alguna anomalidad. . Cada vez que ingrese tanto un contratista como un funcinario a la Empresa debe solicitar a la subgerencia de Gestión Corporativa, proceso Gestión de Tics, acceso a los sistemas y aplicativos según el perfil para el cual se haya vinculado a la entidad, se diligencia el formato FT-"71 Sol usua VPN V1", el cual es autorizado por el supervisor o jefe inmediato, y entregado al proceso de tics con el fin proceder a generar el usuario y la contraseña de acceso.  Estos formatos quedan debidamente diligenciados y firmados en original y custodiados por el proceso de Gestión de Tics y trasladados al archivo de Gestión de acuerdo con los tiempos programados por SGC. Este control tiene el propósito de generar responsabilidades a los usuarios sobre el acceso a la información dejando trazabilidad. Como responsables gestión proceso tics y subgerencia corporativa </v>
      </c>
      <c r="H9" s="5" t="str">
        <f>'[15]VALORACIÓN DEL RIESGO'!F12</f>
        <v>IMPACTO</v>
      </c>
      <c r="I9" s="4">
        <f>IF(B9="",0,(IF('[15]VALORACIÓN DEL RIESGO'!J12&lt;50,'[15]MAPA DE RIESGO'!C14,(IF(AND('[15]VALORACIÓN DEL RIESGO'!J12&gt;=51,H9="IMPACTO"),D9,(IF(AND('[15]VALORACIÓN DEL RIESGO'!J12&gt;=51,'[15]VALORACIÓN DEL RIESGO'!J12&lt;=75,H9="PROBABILIDAD"),(IF(D9-1&lt;=0,1,D9-1)),(IF(AND('[15]VALORACIÓN DEL RIESGO'!J12&gt;=76,'[15]VALORACIÓN DEL RIESGO'!J12&lt;=100,H9="PROBABILIDAD"),(IF(D9-2&lt;=0,1,D9-2)))))))))))</f>
        <v>1</v>
      </c>
      <c r="J9" s="4">
        <f>IF(B9="",0,(IF('[15]VALORACIÓN DEL RIESGO'!J12&lt;50,'[15]MAPA DE RIESGO'!D14,(IF(AND('[15]VALORACIÓN DEL RIESGO'!J12&gt;=51,H9="PROBABILIDAD"),E9,(IF(AND('[15]VALORACIÓN DEL RIESGO'!J12&gt;=51,'[15]VALORACIÓN DEL RIESGO'!J12&lt;=75,H9="IMPACTO"),(IF(E9-1&lt;=0,1,E9-1)),(IF(AND('[15]VALORACIÓN DEL RIESGO'!J12&gt;=76,'[15]VALORACIÓN DEL RIESGO'!J12&lt;=100,H9="IMPACTO"),(IF(E9-2&lt;=0,1,E9-2)))))))))))</f>
        <v>3</v>
      </c>
      <c r="K9" s="4">
        <f t="shared" ref="K9:K10" si="0">(I9*J9)*4</f>
        <v>12</v>
      </c>
      <c r="L9" s="24" t="str">
        <f t="shared" ref="L9:L10" si="1">IF(OR(AND(I9=3,J9=4),AND(I9=2,J9=5),AND(K9&gt;=52,K9&lt;=100)),"ZONA RIESGO EXTREMA",IF(OR(AND(I9=5,J9=2),AND(I9=4,J9=3),AND(I9=1,J9=4),AND(K9=20),AND(K9&gt;=28,K9&lt;=48)),"ZONA RIESGO ALTA",IF(OR(AND(I9=1,J9=3),AND(I9=4,J9=1),AND(K9=24)),"ZONA RIESGO MODERADA",IF(AND(K9&gt;=4,K9&lt;=16),"ZONA RIESGO BAJA"))))</f>
        <v>ZONA RIESGO MODERADA</v>
      </c>
      <c r="M9" s="4" t="str">
        <f>[15]ANALISIS!I12</f>
        <v>EVITAR EL RIESGO</v>
      </c>
      <c r="N9" s="4" t="str">
        <f>[15]ANALISIS!J12</f>
        <v>Partiicpar en al menos una capacitación en temas relacionados con seguridad y privacidad de la información orientada por la Alcaldía Mayor o Mintic</v>
      </c>
    </row>
    <row r="10" spans="1:14" s="25" customFormat="1" ht="290.25" customHeight="1" x14ac:dyDescent="0.2">
      <c r="A10" s="4" t="str">
        <f>[15]IDENTIFICACIÓN!A14</f>
        <v>R3</v>
      </c>
      <c r="B10" s="4" t="str">
        <f>'[15]CONTEXTO ESTRATEGICO'!J14</f>
        <v>Interrupción en la operatividad de la infraestructura tecnológica de la Empresa</v>
      </c>
      <c r="C10" s="27" t="s">
        <v>38</v>
      </c>
      <c r="D10" s="4">
        <f>[15]ANALISIS!C13</f>
        <v>1</v>
      </c>
      <c r="E10" s="4">
        <f>[15]ANALISIS!D13</f>
        <v>3</v>
      </c>
      <c r="F10" s="24" t="str">
        <f>[15]ANALISIS!H13</f>
        <v>ZONA RIESGO MODERADA</v>
      </c>
      <c r="G10" s="4" t="str">
        <f>CONCATENATE('[15]VALORACION CONTROLES'!C18,". ",'[15]VALORACION CONTROLES'!C18,". ",'[15]VALORACION CONTROLES'!C16)</f>
        <v>El propósito del control es evitar que queden equipos pendienes de mantenimiento preventivo, esta actividad se realiza a través de un profesional del área de sistemas que imprime el acta desde el sistema JSp7 módulo de activos fijos y la hace fimar del usuario y del técnico que realiza el mantenimiento, la evidencia se encuentra archivada en el expediente de los contratos de mantenimiento preventivo, dos veces al año, el responsable además del profesional de sistmas es la Subgerencia de Gestión Corporativa . El propósito del control es evitar que queden equipos pendienes de mantenimiento preventivo, esta actividad se realiza a través de un profesional del área de sistemas que imprime el acta desde el sistema JSp7 módulo de activos fijos y la hace fimar del usuario y del técnico que realiza el mantenimiento, la evidencia se encuentra archivada en el expediente de los contratos de mantenimiento preventivo, dos veces al año, el responsable además del profesional de sistmas es la Subgerencia de Gestión Corporativa . 0</v>
      </c>
      <c r="H10" s="5" t="str">
        <f>'[15]VALORACIÓN DEL RIESGO'!F13</f>
        <v>IMPACTO</v>
      </c>
      <c r="I10" s="4">
        <f>IF(B10="",0,(IF('[15]VALORACIÓN DEL RIESGO'!J13&lt;50,'[15]MAPA DE RIESGO'!C15,(IF(AND('[15]VALORACIÓN DEL RIESGO'!J13&gt;=51,H10="IMPACTO"),D10,(IF(AND('[15]VALORACIÓN DEL RIESGO'!J13&gt;=51,'[15]VALORACIÓN DEL RIESGO'!J13&lt;=75,H10="PROBABILIDAD"),(IF(D10-1&lt;=0,1,D10-1)),(IF(AND('[15]VALORACIÓN DEL RIESGO'!J13&gt;=76,'[15]VALORACIÓN DEL RIESGO'!J13&lt;=100,H10="PROBABILIDAD"),(IF(D10-2&lt;=0,1,D10-2)))))))))))</f>
        <v>1</v>
      </c>
      <c r="J10" s="4">
        <f>IF(B10="",0,(IF('[15]VALORACIÓN DEL RIESGO'!J13&lt;50,'[15]MAPA DE RIESGO'!D15,(IF(AND('[15]VALORACIÓN DEL RIESGO'!J13&gt;=51,H10="PROBABILIDAD"),E10,(IF(AND('[15]VALORACIÓN DEL RIESGO'!J13&gt;=51,'[15]VALORACIÓN DEL RIESGO'!J13&lt;=75,H10="IMPACTO"),(IF(E10-1&lt;=0,1,E10-1)),(IF(AND('[15]VALORACIÓN DEL RIESGO'!J13&gt;=76,'[15]VALORACIÓN DEL RIESGO'!J13&lt;=100,H10="IMPACTO"),(IF(E10-2&lt;=0,1,E10-2)))))))))))</f>
        <v>1</v>
      </c>
      <c r="K10" s="4">
        <f t="shared" si="0"/>
        <v>4</v>
      </c>
      <c r="L10" s="24" t="str">
        <f t="shared" si="1"/>
        <v>ZONA RIESGO BAJA</v>
      </c>
      <c r="M10" s="4" t="str">
        <f>[15]ANALISIS!I13</f>
        <v>REDUCIR EL RIESGO</v>
      </c>
      <c r="N10" s="4" t="str">
        <f>[15]ANALISIS!J13</f>
        <v>Realizar seguimiento a la contratación de los servicios de mantenilmiento preventivo y correctivo del hardeware de la Empesa a través del Plan de Adquisiciones.</v>
      </c>
    </row>
    <row r="12" spans="1:14" s="13" customFormat="1" ht="15" x14ac:dyDescent="0.25">
      <c r="A12" s="104" t="s">
        <v>41</v>
      </c>
      <c r="B12" s="104"/>
      <c r="C12" s="104" t="s">
        <v>42</v>
      </c>
      <c r="D12" s="104"/>
      <c r="E12" s="104" t="s">
        <v>43</v>
      </c>
      <c r="F12" s="104"/>
      <c r="G12" s="104"/>
    </row>
    <row r="13" spans="1:14" s="18" customFormat="1" ht="63.75" customHeight="1" x14ac:dyDescent="0.25">
      <c r="A13" s="105" t="s">
        <v>66</v>
      </c>
      <c r="B13" s="105"/>
      <c r="C13" s="105" t="s">
        <v>67</v>
      </c>
      <c r="D13" s="105"/>
      <c r="E13" s="105" t="s">
        <v>45</v>
      </c>
      <c r="F13" s="105"/>
      <c r="G13" s="105"/>
    </row>
    <row r="14" spans="1:14" s="18" customFormat="1" ht="14.25" customHeight="1" x14ac:dyDescent="0.25">
      <c r="A14" s="91" t="s">
        <v>74</v>
      </c>
      <c r="B14" s="93"/>
      <c r="C14" s="93"/>
      <c r="D14" s="93"/>
      <c r="E14" s="93"/>
      <c r="F14" s="93"/>
      <c r="G14" s="92"/>
    </row>
  </sheetData>
  <mergeCells count="24">
    <mergeCell ref="L6:L7"/>
    <mergeCell ref="A1:N1"/>
    <mergeCell ref="A2:N2"/>
    <mergeCell ref="A5:B5"/>
    <mergeCell ref="A6:A7"/>
    <mergeCell ref="B6:B7"/>
    <mergeCell ref="D6:E6"/>
    <mergeCell ref="I6:K6"/>
    <mergeCell ref="A14:G14"/>
    <mergeCell ref="C3:N4"/>
    <mergeCell ref="C5:N5"/>
    <mergeCell ref="A12:B12"/>
    <mergeCell ref="C12:D12"/>
    <mergeCell ref="E12:G12"/>
    <mergeCell ref="A13:B13"/>
    <mergeCell ref="C13:D13"/>
    <mergeCell ref="E13:G13"/>
    <mergeCell ref="M6:M7"/>
    <mergeCell ref="N6:N7"/>
    <mergeCell ref="C6:C7"/>
    <mergeCell ref="F6:F7"/>
    <mergeCell ref="G6:G7"/>
    <mergeCell ref="H6:H7"/>
    <mergeCell ref="A3:B4"/>
  </mergeCells>
  <conditionalFormatting sqref="F8:F10 L8:L10">
    <cfRule type="cellIs" dxfId="29" priority="8" stopIfTrue="1" operator="equal">
      <formula>"INACEPTABLE"</formula>
    </cfRule>
    <cfRule type="cellIs" dxfId="28" priority="9" stopIfTrue="1" operator="equal">
      <formula>"IMPORTANTE"</formula>
    </cfRule>
    <cfRule type="cellIs" dxfId="27" priority="10" stopIfTrue="1" operator="equal">
      <formula>"MODERADO"</formula>
    </cfRule>
  </conditionalFormatting>
  <conditionalFormatting sqref="F8:F10 L8:L10">
    <cfRule type="cellIs" dxfId="26" priority="7" stopIfTrue="1" operator="equal">
      <formula>"TOLERABLE"</formula>
    </cfRule>
  </conditionalFormatting>
  <conditionalFormatting sqref="F8:F10 L8:L10">
    <cfRule type="cellIs" dxfId="25" priority="5" stopIfTrue="1" operator="equal">
      <formula>"ZONA RIESGO ALTA"</formula>
    </cfRule>
    <cfRule type="cellIs" dxfId="24" priority="6" stopIfTrue="1" operator="equal">
      <formula>"ZONA RIESGO EXTREMA"</formula>
    </cfRule>
  </conditionalFormatting>
  <conditionalFormatting sqref="F8:F10 L8:L10">
    <cfRule type="cellIs" dxfId="23" priority="3" stopIfTrue="1" operator="equal">
      <formula>"ZONA RIESGO BAJA"</formula>
    </cfRule>
    <cfRule type="cellIs" dxfId="22" priority="4" stopIfTrue="1" operator="equal">
      <formula>"ZONA RIESGO MODERADA"</formula>
    </cfRule>
  </conditionalFormatting>
  <conditionalFormatting sqref="F8:F10 L8:L10">
    <cfRule type="cellIs" dxfId="21" priority="1" stopIfTrue="1" operator="equal">
      <formula>"ZONA RIESGO MODERADA"</formula>
    </cfRule>
    <cfRule type="cellIs" dxfId="20" priority="2" stopIfTrue="1" operator="equal">
      <formula>"ZONA RIESGO ALTA"</formula>
    </cfRule>
  </conditionalFormatting>
  <dataValidations disablePrompts="1" count="2">
    <dataValidation allowBlank="1" showInputMessage="1" showErrorMessage="1" prompt="La probabilidad se encuentra determinada por una escala de 1 a 3, siendo 1 la menor probabilidad de ocurrencia del riesgo y 3 la mayor probabilidad de  ocurrencia." sqref="D7" xr:uid="{00000000-0002-0000-0E00-000000000000}"/>
    <dataValidation allowBlank="1" showInputMessage="1" showErrorMessage="1" prompt="Es la materialización del riesgo y las consecuencias de su aparición. Su escala es: 5 bajo impacto, 10 medio, 20 alto impacto._x000a_" sqref="E7" xr:uid="{00000000-0002-0000-0E00-000001000000}"/>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7">
    <tabColor rgb="FF92D050"/>
  </sheetPr>
  <dimension ref="A1:N13"/>
  <sheetViews>
    <sheetView topLeftCell="H3" workbookViewId="0">
      <selection activeCell="O3" sqref="O1:Q1048576"/>
    </sheetView>
  </sheetViews>
  <sheetFormatPr baseColWidth="10" defaultRowHeight="14.25" x14ac:dyDescent="0.2"/>
  <cols>
    <col min="1" max="1" width="8.7109375" style="10" customWidth="1"/>
    <col min="2" max="2" width="36.7109375" style="10" customWidth="1"/>
    <col min="3" max="3" width="15.7109375" style="10" customWidth="1"/>
    <col min="4" max="4" width="14" style="10" customWidth="1"/>
    <col min="5" max="5" width="10.7109375" style="10" customWidth="1"/>
    <col min="6" max="6" width="15.7109375" style="10" customWidth="1"/>
    <col min="7" max="7" width="47.7109375" style="10" customWidth="1"/>
    <col min="8" max="9" width="15.7109375" style="10" customWidth="1"/>
    <col min="10" max="10" width="9.7109375" style="10" customWidth="1"/>
    <col min="11" max="11" width="14.7109375" style="10" customWidth="1"/>
    <col min="12" max="12" width="13.7109375" style="10" customWidth="1"/>
    <col min="13" max="13" width="14.7109375" style="10" customWidth="1"/>
    <col min="14" max="14" width="29.7109375" style="10" customWidth="1"/>
    <col min="15" max="16384" width="11.42578125" style="10"/>
  </cols>
  <sheetData>
    <row r="1" spans="1:14" ht="14.25" customHeight="1" x14ac:dyDescent="0.2">
      <c r="A1" s="114" t="str">
        <f>'[16]CONTEXTO ESTRATEGICO'!A1</f>
        <v>EMPRESA DE RENOVACIÓN Y DESARROLLO URBANO DE BOGOTÁ</v>
      </c>
      <c r="B1" s="115"/>
      <c r="C1" s="115"/>
      <c r="D1" s="115"/>
      <c r="E1" s="115"/>
      <c r="F1" s="115"/>
      <c r="G1" s="115"/>
      <c r="H1" s="115"/>
      <c r="I1" s="115"/>
      <c r="J1" s="115"/>
      <c r="K1" s="115"/>
      <c r="L1" s="115"/>
      <c r="M1" s="115"/>
      <c r="N1" s="116"/>
    </row>
    <row r="2" spans="1:14" ht="14.25" customHeight="1" x14ac:dyDescent="0.2">
      <c r="A2" s="117" t="s">
        <v>48</v>
      </c>
      <c r="B2" s="118"/>
      <c r="C2" s="118"/>
      <c r="D2" s="118"/>
      <c r="E2" s="118"/>
      <c r="F2" s="118"/>
      <c r="G2" s="118"/>
      <c r="H2" s="118"/>
      <c r="I2" s="118"/>
      <c r="J2" s="118"/>
      <c r="K2" s="118"/>
      <c r="L2" s="118"/>
      <c r="M2" s="118"/>
      <c r="N2" s="119"/>
    </row>
    <row r="3" spans="1:14" s="9" customFormat="1" ht="22.5" customHeight="1" x14ac:dyDescent="0.2">
      <c r="A3" s="103" t="s">
        <v>0</v>
      </c>
      <c r="B3" s="103"/>
      <c r="C3" s="113" t="s">
        <v>1</v>
      </c>
      <c r="D3" s="113"/>
      <c r="E3" s="113"/>
      <c r="F3" s="113"/>
      <c r="G3" s="113"/>
      <c r="H3" s="113"/>
      <c r="I3" s="113"/>
      <c r="J3" s="113"/>
      <c r="K3" s="113"/>
      <c r="L3" s="113"/>
      <c r="M3" s="113"/>
      <c r="N3" s="113"/>
    </row>
    <row r="4" spans="1:14" s="9" customFormat="1" ht="15" x14ac:dyDescent="0.2">
      <c r="A4" s="103"/>
      <c r="B4" s="103"/>
      <c r="C4" s="113"/>
      <c r="D4" s="113"/>
      <c r="E4" s="113"/>
      <c r="F4" s="113"/>
      <c r="G4" s="113"/>
      <c r="H4" s="113"/>
      <c r="I4" s="113"/>
      <c r="J4" s="113"/>
      <c r="K4" s="113"/>
      <c r="L4" s="113"/>
      <c r="M4" s="113"/>
      <c r="N4" s="113"/>
    </row>
    <row r="5" spans="1:14" s="23" customFormat="1" ht="64.5" customHeight="1" x14ac:dyDescent="0.3">
      <c r="A5" s="112" t="str">
        <f>'[16]CONTEXTO ESTRATEGICO'!A12</f>
        <v>ATENCIÓN AL CIUDADANO</v>
      </c>
      <c r="B5" s="112"/>
      <c r="C5" s="112" t="str">
        <f>[16]ANALISIS!C8</f>
        <v>Brindar orientación e información a la ciudadanía sobre el objeto, misión, visión, funciones y responsabilidades de la empresa y administrar el Sistema Distrital de Quejas y Soluciones - SDQS, para satisfacer sus necesidades y proteger sus derechos frente a los servicios que la empresa presta.</v>
      </c>
      <c r="D5" s="112"/>
      <c r="E5" s="112"/>
      <c r="F5" s="112"/>
      <c r="G5" s="112"/>
      <c r="H5" s="112"/>
      <c r="I5" s="112"/>
      <c r="J5" s="112"/>
      <c r="K5" s="112"/>
      <c r="L5" s="112"/>
      <c r="M5" s="112"/>
      <c r="N5" s="112"/>
    </row>
    <row r="6" spans="1:14" s="19" customFormat="1" ht="12" x14ac:dyDescent="0.2">
      <c r="A6" s="85" t="s">
        <v>2</v>
      </c>
      <c r="B6" s="85" t="s">
        <v>3</v>
      </c>
      <c r="C6" s="85" t="s">
        <v>34</v>
      </c>
      <c r="D6" s="79" t="s">
        <v>4</v>
      </c>
      <c r="E6" s="79"/>
      <c r="F6" s="79" t="s">
        <v>33</v>
      </c>
      <c r="G6" s="79" t="s">
        <v>11</v>
      </c>
      <c r="H6" s="79" t="s">
        <v>12</v>
      </c>
      <c r="I6" s="79" t="s">
        <v>5</v>
      </c>
      <c r="J6" s="79"/>
      <c r="K6" s="79"/>
      <c r="L6" s="79" t="s">
        <v>6</v>
      </c>
      <c r="M6" s="79" t="s">
        <v>7</v>
      </c>
      <c r="N6" s="79" t="s">
        <v>8</v>
      </c>
    </row>
    <row r="7" spans="1:14" s="19" customFormat="1" ht="24" x14ac:dyDescent="0.2">
      <c r="A7" s="85"/>
      <c r="B7" s="85"/>
      <c r="C7" s="85"/>
      <c r="D7" s="11" t="s">
        <v>9</v>
      </c>
      <c r="E7" s="11" t="s">
        <v>10</v>
      </c>
      <c r="F7" s="79"/>
      <c r="G7" s="79"/>
      <c r="H7" s="79"/>
      <c r="I7" s="11" t="s">
        <v>13</v>
      </c>
      <c r="J7" s="11" t="s">
        <v>14</v>
      </c>
      <c r="K7" s="11" t="s">
        <v>15</v>
      </c>
      <c r="L7" s="79"/>
      <c r="M7" s="79"/>
      <c r="N7" s="79"/>
    </row>
    <row r="8" spans="1:14" s="25" customFormat="1" ht="171" customHeight="1" x14ac:dyDescent="0.2">
      <c r="A8" s="4" t="str">
        <f>[16]IDENTIFICACIÓN!A12</f>
        <v>R1</v>
      </c>
      <c r="B8" s="4" t="str">
        <f>'[16]CONTEXTO ESTRATEGICO'!J12</f>
        <v>Posibilidad de aceptar o solicitar dádivas a cambio de información privilegiada.</v>
      </c>
      <c r="C8" s="27" t="s">
        <v>40</v>
      </c>
      <c r="D8" s="4">
        <f>[16]ANALISIS!C11</f>
        <v>2</v>
      </c>
      <c r="E8" s="4">
        <f>[16]ANALISIS!D11</f>
        <v>5</v>
      </c>
      <c r="F8" s="24" t="str">
        <f>[16]ANALISIS!H11</f>
        <v>ZONA RIESGO EXTREMA</v>
      </c>
      <c r="G8" s="4" t="str">
        <f>CONCATENATE('[16]VALORACION CONTROLES'!C12,". ",'[16]VALORACION CONTROLES'!C13,". ",'[16]VALORACION CONTROLES'!C14)</f>
        <v>De manera permanente se dispone de canales a través de buzón de sugerencias, virtual, escrito, presencial y telefónico con el fin de facilitar la comunicación entre la ciudadanía y la Entidad para la recepción de quejas y denuncias. En el caso de recibir una denuncia o queja por presuntos actos de corrupción el profesional asignado recibe gestiona e informa oficialmente a los organismos internos de control para adelantar las acciones correspondientes de acuerdo con su competencia. . 0. 0</v>
      </c>
      <c r="H8" s="5" t="str">
        <f>'[16]VALORACIÓN DEL RIESGO'!F11</f>
        <v>PROBABILIDAD</v>
      </c>
      <c r="I8" s="4">
        <f>IF(B8="",0,(IF('[16]VALORACIÓN DEL RIESGO'!J11&lt;50,'[16]MAPA DE RIESGO'!C13,(IF(AND('[16]VALORACIÓN DEL RIESGO'!J11&gt;=51,H8="IMPACTO"),D8,(IF(AND('[16]VALORACIÓN DEL RIESGO'!J11&gt;=51,'[16]VALORACIÓN DEL RIESGO'!J11&lt;=75,H8="PROBABILIDAD"),(IF(D8-1&lt;=0,1,D8-1)),(IF(AND('[16]VALORACIÓN DEL RIESGO'!J11&gt;=76,'[16]VALORACIÓN DEL RIESGO'!J11&lt;=100,H8="PROBABILIDAD"),(IF(D8-2&lt;=0,1,D8-2)))))))))))</f>
        <v>1</v>
      </c>
      <c r="J8" s="4">
        <f>IF(B8="",0,(IF('[16]VALORACIÓN DEL RIESGO'!J11&lt;50,'[16]MAPA DE RIESGO'!D13,(IF(AND('[16]VALORACIÓN DEL RIESGO'!J11&gt;=51,H8="PROBABILIDAD"),E8,(IF(AND('[16]VALORACIÓN DEL RIESGO'!J11&gt;=51,'[16]VALORACIÓN DEL RIESGO'!J11&lt;=75,H8="IMPACTO"),(IF(E8-1&lt;=0,1,E8-1)),(IF(AND('[16]VALORACIÓN DEL RIESGO'!J11&gt;=76,'[16]VALORACIÓN DEL RIESGO'!J11&lt;=100,H8="IMPACTO"),(IF(E8-2&lt;=0,1,E8-2)))))))))))</f>
        <v>5</v>
      </c>
      <c r="K8" s="4">
        <f>(I8*J8)*4</f>
        <v>20</v>
      </c>
      <c r="L8" s="24" t="str">
        <f>IF(OR(AND(I8=3,J8=4),AND(I8=2,J8=5),AND(K8&gt;=52,K8&lt;=100)),"ZONA RIESGO EXTREMA",IF(OR(AND(I8=5,J8=2),AND(I8=4,J8=3),AND(I8=1,J8=4),AND(K8=20),AND(K8&gt;=28,K8&lt;=48)),"ZONA RIESGO ALTA",IF(OR(AND(I8=1,J8=3),AND(I8=4,J8=1),AND(K8=24)),"ZONA RIESGO MODERADA",IF(AND(K8&gt;=4,K8&lt;=16),"ZONA RIESGO BAJA"))))</f>
        <v>ZONA RIESGO ALTA</v>
      </c>
      <c r="M8" s="4" t="str">
        <f>[16]ANALISIS!I11</f>
        <v>EVITAR EL RIESGO</v>
      </c>
      <c r="N8" s="4" t="str">
        <f>[16]ANALISIS!J11</f>
        <v>Registrar el control en un documento que permita su estandarización u oficialización.</v>
      </c>
    </row>
    <row r="9" spans="1:14" s="25" customFormat="1" ht="179.25" customHeight="1" x14ac:dyDescent="0.2">
      <c r="A9" s="4" t="str">
        <f>[16]IDENTIFICACIÓN!A13</f>
        <v>R2</v>
      </c>
      <c r="B9" s="4" t="str">
        <f>'[16]CONTEXTO ESTRATEGICO'!J13</f>
        <v>Posibilidad de incumplimiento o inefectividad en la atención al ciudadano por parte de la empresa</v>
      </c>
      <c r="C9" s="27" t="s">
        <v>36</v>
      </c>
      <c r="D9" s="4">
        <f>[16]ANALISIS!C12</f>
        <v>3</v>
      </c>
      <c r="E9" s="4">
        <f>[16]ANALISIS!D12</f>
        <v>5</v>
      </c>
      <c r="F9" s="24" t="str">
        <f>[16]ANALISIS!H12</f>
        <v>ZONA RIESGO EXTREMA</v>
      </c>
      <c r="G9" s="4" t="str">
        <f>CONCATENATE('[16]VALORACION CONTROLES'!C13,". ",'[16]VALORACION CONTROLES'!C14,". ",'[16]VALORACION CONTROLES'!C16)</f>
        <v xml:space="preserve">0. 0. Cada vez que se recepciona un requerimiento en el punto de atención o a través de los canales de información dispuestos, el personal asignado registra la solicitud en el aplicativo SDQS la cual se traslada a la dependencia competente para dar inicio al trámite correspondiente. Trimestralmente se encuesta telefónicamente al 5% de los peticionarios registrados durante cada mes registrando los resultados en la encuesta de satisfacción y se genera un informe consolidado con los resultados el cual se presenta al Comité Institucional de Gestión y Desempeño cuando los resultados ameritan toma de decisiones. </v>
      </c>
      <c r="H9" s="5" t="str">
        <f>'[16]VALORACIÓN DEL RIESGO'!F12</f>
        <v>PROBABILIDAD</v>
      </c>
      <c r="I9" s="4">
        <f>IF(B9="",0,(IF('[16]VALORACIÓN DEL RIESGO'!J12&lt;50,'[16]MAPA DE RIESGO'!C14,(IF(AND('[16]VALORACIÓN DEL RIESGO'!J12&gt;=51,H9="IMPACTO"),D9,(IF(AND('[16]VALORACIÓN DEL RIESGO'!J12&gt;=51,'[16]VALORACIÓN DEL RIESGO'!J12&lt;=75,H9="PROBABILIDAD"),(IF(D9-1&lt;=0,1,D9-1)),(IF(AND('[16]VALORACIÓN DEL RIESGO'!J12&gt;=76,'[16]VALORACIÓN DEL RIESGO'!J12&lt;=100,H9="PROBABILIDAD"),(IF(D9-2&lt;=0,1,D9-2)))))))))))</f>
        <v>3</v>
      </c>
      <c r="J9" s="4">
        <f>IF(B9="",0,(IF('[16]VALORACIÓN DEL RIESGO'!J12&lt;50,'[16]MAPA DE RIESGO'!D14,(IF(AND('[16]VALORACIÓN DEL RIESGO'!J12&gt;=51,H9="PROBABILIDAD"),E9,(IF(AND('[16]VALORACIÓN DEL RIESGO'!J12&gt;=51,'[16]VALORACIÓN DEL RIESGO'!J12&lt;=75,H9="IMPACTO"),(IF(E9-1&lt;=0,1,E9-1)),(IF(AND('[16]VALORACIÓN DEL RIESGO'!J12&gt;=76,'[16]VALORACIÓN DEL RIESGO'!J12&lt;=100,H9="IMPACTO"),(IF(E9-2&lt;=0,1,E9-2)))))))))))</f>
        <v>5</v>
      </c>
      <c r="K9" s="4">
        <f t="shared" ref="K9" si="0">(I9*J9)*4</f>
        <v>60</v>
      </c>
      <c r="L9" s="24" t="str">
        <f t="shared" ref="L9" si="1">IF(OR(AND(I9=3,J9=4),AND(I9=2,J9=5),AND(K9&gt;=52,K9&lt;=100)),"ZONA RIESGO EXTREMA",IF(OR(AND(I9=5,J9=2),AND(I9=4,J9=3),AND(I9=1,J9=4),AND(K9=20),AND(K9&gt;=28,K9&lt;=48)),"ZONA RIESGO ALTA",IF(OR(AND(I9=1,J9=3),AND(I9=4,J9=1),AND(K9=24)),"ZONA RIESGO MODERADA",IF(AND(K9&gt;=4,K9&lt;=16),"ZONA RIESGO BAJA"))))</f>
        <v>ZONA RIESGO EXTREMA</v>
      </c>
      <c r="M9" s="4" t="str">
        <f>[16]ANALISIS!I12</f>
        <v>EVITAR EL RIESGO</v>
      </c>
      <c r="N9" s="4" t="str">
        <f>[16]ANALISIS!J12</f>
        <v>Elaborar el informe trimestral de percepción de la atención recibida para la presentación al Comité Institucional de Gestión y Desempeño cuando los resultados ameritan toma de decisiones.</v>
      </c>
    </row>
    <row r="10" spans="1:14" s="7" customFormat="1" ht="15" x14ac:dyDescent="0.2"/>
    <row r="11" spans="1:14" s="13" customFormat="1" ht="15" x14ac:dyDescent="0.25">
      <c r="A11" s="82" t="s">
        <v>41</v>
      </c>
      <c r="B11" s="83"/>
      <c r="C11" s="82" t="s">
        <v>42</v>
      </c>
      <c r="D11" s="83"/>
      <c r="E11" s="82" t="s">
        <v>43</v>
      </c>
      <c r="F11" s="84"/>
      <c r="G11" s="83"/>
    </row>
    <row r="12" spans="1:14" s="18" customFormat="1" ht="63.75" customHeight="1" x14ac:dyDescent="0.25">
      <c r="A12" s="91" t="s">
        <v>70</v>
      </c>
      <c r="B12" s="92"/>
      <c r="C12" s="91" t="s">
        <v>71</v>
      </c>
      <c r="D12" s="92"/>
      <c r="E12" s="91" t="s">
        <v>45</v>
      </c>
      <c r="F12" s="93"/>
      <c r="G12" s="92"/>
    </row>
    <row r="13" spans="1:14" s="18" customFormat="1" ht="14.25" customHeight="1" x14ac:dyDescent="0.25">
      <c r="A13" s="91" t="s">
        <v>74</v>
      </c>
      <c r="B13" s="93"/>
      <c r="C13" s="93"/>
      <c r="D13" s="93"/>
      <c r="E13" s="93"/>
      <c r="F13" s="93"/>
      <c r="G13" s="92"/>
    </row>
  </sheetData>
  <mergeCells count="24">
    <mergeCell ref="L6:L7"/>
    <mergeCell ref="A1:N1"/>
    <mergeCell ref="A2:N2"/>
    <mergeCell ref="A5:B5"/>
    <mergeCell ref="A6:A7"/>
    <mergeCell ref="B6:B7"/>
    <mergeCell ref="D6:E6"/>
    <mergeCell ref="I6:K6"/>
    <mergeCell ref="A13:G13"/>
    <mergeCell ref="C3:N4"/>
    <mergeCell ref="C5:N5"/>
    <mergeCell ref="A11:B11"/>
    <mergeCell ref="C11:D11"/>
    <mergeCell ref="E11:G11"/>
    <mergeCell ref="A12:B12"/>
    <mergeCell ref="C12:D12"/>
    <mergeCell ref="E12:G12"/>
    <mergeCell ref="M6:M7"/>
    <mergeCell ref="N6:N7"/>
    <mergeCell ref="C6:C7"/>
    <mergeCell ref="F6:F7"/>
    <mergeCell ref="G6:G7"/>
    <mergeCell ref="H6:H7"/>
    <mergeCell ref="A3:B4"/>
  </mergeCells>
  <conditionalFormatting sqref="F8:F9 L8:L9">
    <cfRule type="cellIs" dxfId="19" priority="8" stopIfTrue="1" operator="equal">
      <formula>"INACEPTABLE"</formula>
    </cfRule>
    <cfRule type="cellIs" dxfId="18" priority="9" stopIfTrue="1" operator="equal">
      <formula>"IMPORTANTE"</formula>
    </cfRule>
    <cfRule type="cellIs" dxfId="17" priority="10" stopIfTrue="1" operator="equal">
      <formula>"MODERADO"</formula>
    </cfRule>
  </conditionalFormatting>
  <conditionalFormatting sqref="F8:F9 L8:L9">
    <cfRule type="cellIs" dxfId="16" priority="7" stopIfTrue="1" operator="equal">
      <formula>"TOLERABLE"</formula>
    </cfRule>
  </conditionalFormatting>
  <conditionalFormatting sqref="F8:F9 L8:L9">
    <cfRule type="cellIs" dxfId="15" priority="5" stopIfTrue="1" operator="equal">
      <formula>"ZONA RIESGO ALTA"</formula>
    </cfRule>
    <cfRule type="cellIs" dxfId="14" priority="6" stopIfTrue="1" operator="equal">
      <formula>"ZONA RIESGO EXTREMA"</formula>
    </cfRule>
  </conditionalFormatting>
  <conditionalFormatting sqref="F8:F9 L8:L9">
    <cfRule type="cellIs" dxfId="13" priority="3" stopIfTrue="1" operator="equal">
      <formula>"ZONA RIESGO BAJA"</formula>
    </cfRule>
    <cfRule type="cellIs" dxfId="12" priority="4" stopIfTrue="1" operator="equal">
      <formula>"ZONA RIESGO MODERADA"</formula>
    </cfRule>
  </conditionalFormatting>
  <conditionalFormatting sqref="F8:F9 L8:L9">
    <cfRule type="cellIs" dxfId="11" priority="1" stopIfTrue="1" operator="equal">
      <formula>"ZONA RIESGO MODERADA"</formula>
    </cfRule>
    <cfRule type="cellIs" dxfId="10" priority="2" stopIfTrue="1" operator="equal">
      <formula>"ZONA RIESGO ALTA"</formula>
    </cfRule>
  </conditionalFormatting>
  <dataValidations count="2">
    <dataValidation allowBlank="1" showInputMessage="1" showErrorMessage="1" prompt="La probabilidad se encuentra determinada por una escala de 1 a 3, siendo 1 la menor probabilidad de ocurrencia del riesgo y 3 la mayor probabilidad de  ocurrencia." sqref="D7" xr:uid="{00000000-0002-0000-0F00-000000000000}"/>
    <dataValidation allowBlank="1" showInputMessage="1" showErrorMessage="1" prompt="Es la materialización del riesgo y las consecuencias de su aparición. Su escala es: 5 bajo impacto, 10 medio, 20 alto impacto._x000a_" sqref="E7" xr:uid="{00000000-0002-0000-0F00-000001000000}"/>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30"/>
  <sheetViews>
    <sheetView topLeftCell="L10" workbookViewId="0">
      <selection activeCell="O13" sqref="O13"/>
    </sheetView>
  </sheetViews>
  <sheetFormatPr baseColWidth="10" defaultRowHeight="14.25" x14ac:dyDescent="0.2"/>
  <cols>
    <col min="1" max="1" width="8.7109375" style="10" customWidth="1"/>
    <col min="2" max="2" width="36.7109375" style="10" customWidth="1"/>
    <col min="3" max="3" width="15.7109375" style="10" customWidth="1"/>
    <col min="4" max="4" width="15.140625" style="10" customWidth="1"/>
    <col min="5" max="5" width="10.7109375" style="10" customWidth="1"/>
    <col min="6" max="6" width="15.7109375" style="10" customWidth="1"/>
    <col min="7" max="7" width="57.5703125" style="10" customWidth="1"/>
    <col min="8" max="9" width="14.7109375" style="10" customWidth="1"/>
    <col min="10" max="10" width="9.7109375" style="10" customWidth="1"/>
    <col min="11" max="11" width="15.28515625" style="10" customWidth="1"/>
    <col min="12" max="12" width="13.7109375" style="10" customWidth="1"/>
    <col min="13" max="13" width="14.7109375" style="10" customWidth="1"/>
    <col min="14" max="14" width="29.7109375" style="10" customWidth="1"/>
    <col min="15" max="16384" width="11.42578125" style="10"/>
  </cols>
  <sheetData>
    <row r="1" spans="1:14" ht="14.25" customHeight="1" x14ac:dyDescent="0.2">
      <c r="A1" s="149" t="str">
        <f>'[17]CONTEXTO ESTRATEGICO'!A1</f>
        <v>EMPRESA DE RENOVACIÓN Y DESARROLLO URBANO DE BOGOTÁ</v>
      </c>
      <c r="B1" s="150"/>
      <c r="C1" s="150"/>
      <c r="D1" s="150"/>
      <c r="E1" s="150"/>
      <c r="F1" s="150"/>
      <c r="G1" s="150"/>
      <c r="H1" s="150"/>
      <c r="I1" s="150"/>
      <c r="J1" s="150"/>
      <c r="K1" s="150"/>
      <c r="L1" s="150"/>
      <c r="M1" s="150"/>
      <c r="N1" s="151"/>
    </row>
    <row r="2" spans="1:14" ht="14.25" customHeight="1" x14ac:dyDescent="0.2">
      <c r="A2" s="152" t="s">
        <v>48</v>
      </c>
      <c r="B2" s="153"/>
      <c r="C2" s="153"/>
      <c r="D2" s="153"/>
      <c r="E2" s="153"/>
      <c r="F2" s="153"/>
      <c r="G2" s="153"/>
      <c r="H2" s="153"/>
      <c r="I2" s="153"/>
      <c r="J2" s="153"/>
      <c r="K2" s="153"/>
      <c r="L2" s="153"/>
      <c r="M2" s="153"/>
      <c r="N2" s="154"/>
    </row>
    <row r="3" spans="1:14" s="9" customFormat="1" ht="22.5" customHeight="1" x14ac:dyDescent="0.2">
      <c r="A3" s="103" t="s">
        <v>0</v>
      </c>
      <c r="B3" s="103"/>
      <c r="C3" s="123" t="s">
        <v>1</v>
      </c>
      <c r="D3" s="124"/>
      <c r="E3" s="124"/>
      <c r="F3" s="124"/>
      <c r="G3" s="124"/>
      <c r="H3" s="124"/>
      <c r="I3" s="124"/>
      <c r="J3" s="124"/>
      <c r="K3" s="124"/>
      <c r="L3" s="124"/>
      <c r="M3" s="124"/>
      <c r="N3" s="125"/>
    </row>
    <row r="4" spans="1:14" s="9" customFormat="1" ht="15" x14ac:dyDescent="0.2">
      <c r="A4" s="103"/>
      <c r="B4" s="103"/>
      <c r="C4" s="126"/>
      <c r="D4" s="127"/>
      <c r="E4" s="127"/>
      <c r="F4" s="127"/>
      <c r="G4" s="127"/>
      <c r="H4" s="127"/>
      <c r="I4" s="127"/>
      <c r="J4" s="127"/>
      <c r="K4" s="127"/>
      <c r="L4" s="127"/>
      <c r="M4" s="127"/>
      <c r="N4" s="128"/>
    </row>
    <row r="5" spans="1:14" s="23" customFormat="1" ht="63" customHeight="1" x14ac:dyDescent="0.3">
      <c r="A5" s="112" t="str">
        <f>'[17]CONTEXTO ESTRATEGICO'!A12</f>
        <v>EVALUACIÓN Y SEGUIMIENTO</v>
      </c>
      <c r="B5" s="112"/>
      <c r="C5" s="120" t="str">
        <f>[17]ANALISIS!C8</f>
        <v>Ser agente dinamizador del Sistema de Control Interno por medio de actividades en torno a los cinco (5) roles: Liderazgo estratégico, Enfoque hacia la prevención, Evaluación de la gestión del riesgo, Evaluación y seguimiento, Relación con entes externos de control.</v>
      </c>
      <c r="D5" s="121"/>
      <c r="E5" s="121"/>
      <c r="F5" s="121"/>
      <c r="G5" s="121"/>
      <c r="H5" s="121"/>
      <c r="I5" s="121"/>
      <c r="J5" s="121"/>
      <c r="K5" s="121"/>
      <c r="L5" s="121"/>
      <c r="M5" s="121"/>
      <c r="N5" s="122"/>
    </row>
    <row r="6" spans="1:14" s="19" customFormat="1" ht="12" x14ac:dyDescent="0.2">
      <c r="A6" s="85" t="s">
        <v>2</v>
      </c>
      <c r="B6" s="85" t="s">
        <v>3</v>
      </c>
      <c r="C6" s="147" t="s">
        <v>34</v>
      </c>
      <c r="D6" s="79" t="s">
        <v>4</v>
      </c>
      <c r="E6" s="79"/>
      <c r="F6" s="77" t="s">
        <v>33</v>
      </c>
      <c r="G6" s="77" t="s">
        <v>11</v>
      </c>
      <c r="H6" s="77" t="s">
        <v>12</v>
      </c>
      <c r="I6" s="79" t="s">
        <v>5</v>
      </c>
      <c r="J6" s="79"/>
      <c r="K6" s="79"/>
      <c r="L6" s="79" t="s">
        <v>6</v>
      </c>
      <c r="M6" s="79" t="s">
        <v>7</v>
      </c>
      <c r="N6" s="79" t="s">
        <v>8</v>
      </c>
    </row>
    <row r="7" spans="1:14" s="19" customFormat="1" ht="24" x14ac:dyDescent="0.2">
      <c r="A7" s="85"/>
      <c r="B7" s="85"/>
      <c r="C7" s="148"/>
      <c r="D7" s="11" t="s">
        <v>9</v>
      </c>
      <c r="E7" s="11" t="s">
        <v>10</v>
      </c>
      <c r="F7" s="78"/>
      <c r="G7" s="78"/>
      <c r="H7" s="78"/>
      <c r="I7" s="11" t="s">
        <v>13</v>
      </c>
      <c r="J7" s="11" t="s">
        <v>14</v>
      </c>
      <c r="K7" s="11" t="s">
        <v>15</v>
      </c>
      <c r="L7" s="79"/>
      <c r="M7" s="79"/>
      <c r="N7" s="79"/>
    </row>
    <row r="8" spans="1:14" s="25" customFormat="1" ht="327.75" customHeight="1" x14ac:dyDescent="0.2">
      <c r="A8" s="27" t="str">
        <f>[17]IDENTIFICACIÓN!A12</f>
        <v>R1</v>
      </c>
      <c r="B8" s="28" t="str">
        <f>'[17]CONTEXTO ESTRATEGICO'!J12</f>
        <v>Posibilidad de manipulación indebida de los informes de auditoria.</v>
      </c>
      <c r="C8" s="27" t="s">
        <v>40</v>
      </c>
      <c r="D8" s="27">
        <f>[17]ANALISIS!C11</f>
        <v>2</v>
      </c>
      <c r="E8" s="27">
        <f>[17]ANALISIS!D11</f>
        <v>5</v>
      </c>
      <c r="F8" s="29" t="str">
        <f>[17]ANALISIS!H11</f>
        <v>ZONA RIESGO EXTREMA</v>
      </c>
      <c r="G8" s="28" t="str">
        <f>CONCATENATE('[17]VALORACION CONTROLES'!C12)</f>
        <v>Cada vez que se culmina un ejercicio de auditoría, se genera un informe preliminar que es remitido a través de correo electrónico a la Jefe de Control Interno el cual es revisado y discutido conjuntamente con el equipo auditor para realizar los ajustes o cambios cuando hay lugar a ello antes de la remisión al área auditada. Cuando se remite el informe preliminar al área auditada se solicita su revisión y se otorga un plazo para el ejercicio de la contradicción y defensa y luego de recibidas las observaciones, el informe se somete nuevamente a la revisión y se remite el informe definitivo a través de una comunicación oficial radicada en el Sistema de Información Erudita. Si se detectan situaciones de manipulación indebida de los informes legales, de seguimiento o de auditoría se investigan internamente y se remite el caso a la Dirección de Gestión Corporativa y de Control Disciplinario.</v>
      </c>
      <c r="H8" s="26" t="str">
        <f>'[17]VALORACIÓN DEL RIESGO'!F11</f>
        <v>PROBABILIDAD</v>
      </c>
      <c r="I8" s="27">
        <f>IF(B8="",0,(IF('[17]VALORACIÓN DEL RIESGO'!J11&lt;50,'[17]MAPA DE RIESGO'!C13,(IF(AND('[17]VALORACIÓN DEL RIESGO'!J11&gt;=51,H8="IMPACTO"),D8,(IF(AND('[17]VALORACIÓN DEL RIESGO'!J11&gt;=51,'[17]VALORACIÓN DEL RIESGO'!J11&lt;=75,H8="PROBABILIDAD"),(IF(D8-1&lt;=0,1,D8-1)),(IF(AND('[17]VALORACIÓN DEL RIESGO'!J11&gt;=76,'[17]VALORACIÓN DEL RIESGO'!J11&lt;=100,H8="PROBABILIDAD"),(IF(D8-2&lt;=0,1,D8-2)))))))))))</f>
        <v>1</v>
      </c>
      <c r="J8" s="27">
        <f>IF(B8="",0,(IF('[17]VALORACIÓN DEL RIESGO'!J11&lt;50,'[17]MAPA DE RIESGO'!D13,(IF(AND('[17]VALORACIÓN DEL RIESGO'!J11&gt;=51,H8="PROBABILIDAD"),E8,(IF(AND('[17]VALORACIÓN DEL RIESGO'!J11&gt;=51,'[17]VALORACIÓN DEL RIESGO'!J11&lt;=75,H8="IMPACTO"),(IF(E8-1&lt;=0,1,E8-1)),(IF(AND('[17]VALORACIÓN DEL RIESGO'!J11&gt;=76,'[17]VALORACIÓN DEL RIESGO'!J11&lt;=100,H8="IMPACTO"),(IF(E8-2&lt;=0,1,E8-2)))))))))))</f>
        <v>5</v>
      </c>
      <c r="K8" s="27">
        <f>(I8*J8)*4</f>
        <v>20</v>
      </c>
      <c r="L8" s="29" t="str">
        <f>IF(OR(AND(I8=3,J8=4),AND(I8=2,J8=5),AND(K8&gt;=52,K8&lt;=100)),"ZONA RIESGO EXTREMA",IF(OR(AND(I8=5,J8=2),AND(I8=4,J8=3),AND(I8=1,J8=4),AND(K8=20),AND(K8&gt;=28,K8&lt;=48)),"ZONA RIESGO ALTA",IF(OR(AND(I8=1,J8=3),AND(I8=4,J8=1),AND(K8=24)),"ZONA RIESGO MODERADA",IF(AND(K8&gt;=4,K8&lt;=16),"ZONA RIESGO BAJA"))))</f>
        <v>ZONA RIESGO ALTA</v>
      </c>
      <c r="M8" s="27" t="str">
        <f>[17]ANALISIS!I11</f>
        <v>EVITAR EL RIESGO</v>
      </c>
      <c r="N8" s="28" t="str">
        <f>[17]ANALISIS!J11</f>
        <v>1. Diseñar y aplicar el formato para suscribir la declaración de impedimentos y conflictos de interés de los auditores.
2. Solicitar la apropiación de recursos para la 
adquisición de un software para la administración de las auditorias internas.</v>
      </c>
    </row>
    <row r="9" spans="1:14" s="25" customFormat="1" ht="409.5" x14ac:dyDescent="0.2">
      <c r="A9" s="27" t="str">
        <f>[17]IDENTIFICACIÓN!A13</f>
        <v>R2</v>
      </c>
      <c r="B9" s="28" t="str">
        <f>'[17]CONTEXTO ESTRATEGICO'!J13</f>
        <v>Posibilidad de entrega inoportuna de informes, respuestas, alertas y recomendaciones para el mejoramiento de la gestión institucional y del Sistema de Control Interno.</v>
      </c>
      <c r="C9" s="27" t="s">
        <v>36</v>
      </c>
      <c r="D9" s="27">
        <f>[17]ANALISIS!C12</f>
        <v>3</v>
      </c>
      <c r="E9" s="27">
        <f>[17]ANALISIS!D12</f>
        <v>4</v>
      </c>
      <c r="F9" s="29" t="str">
        <f>[17]ANALISIS!H12</f>
        <v>ZONA RIESGO EXTREMA</v>
      </c>
      <c r="G9" s="28" t="str">
        <f>CONCATENATE('[17]VALORACION CONTROLES'!C13,". ",'[17]VALORACION CONTROLES'!C14)</f>
        <v>La Jefe de la Oficina de Control Interno convoca a todo el equipo de trabajo en el mes de enero de cada vigencia para analizar y planificar las acciones de acuerdo con la priorización y necesidades de la Empresa de Renovación Urbano de Bogotá, D.C., lo cual queda incorporado en el Plan Anual de Auditoría en e que se identifican las actividades, responsables y fechas de ejecución y en actas de autocontrol, con el propósito de realizar un seguimiento mensual del estado de avance a través de reuniones de autocontrol. Si se encuentran actividades que no se pueden ejecutar en el tiempo programado o se presentan retrasos, se realizan los ajustes en la programación y se convoca al Comité Institucional de Coordinación de Control Interno para la aprobación cuyas sesiones se documentan en las actas correspondientes.. Cada vez que se inicia un ejercicio de auditoría, el auditor líder prepara el plan específico de auditoria el cual se somete a la revisión y aprobación de la Jefe de la Oficina de Control Interno y se remite al área objeto de auditoria a través de comunicación oficial con suficiente antelación junto con la descripción de las información requerida y el plazo de entrega. La Jefe de Control Interno convoca a la reunión de instalación de la auditoría al que asisten los equipos de trabajo del área auditada y el equipo auditor para presentar el plan específico de auditoría y dar a conocer todos los detalles y condiciones de la auditoria y, de ser necesarios, se realizan los ajustes previo acuerdo con el proceso auditado. Para el suministro de información por parte de la diferentes dependencias de la Empresa, la Jefe de Control Interno remite el requerimiento mediante correo electrónico a los líderes de los procesos responsables dela información correspondiente, estableciendo los plazos máximos de entrega para la revisión según su competencia y posterior entrega para la firma de la Gerencia General. En caso de requerirse un plazo adicional, se comunica al peticionario mediante comunicación solicitando el plazo para la emisión de la respuesta.</v>
      </c>
      <c r="H9" s="26" t="str">
        <f>'[17]VALORACIÓN DEL RIESGO'!F12</f>
        <v>PROBABILIDAD</v>
      </c>
      <c r="I9" s="27">
        <f>IF(B9="",0,(IF('[17]VALORACIÓN DEL RIESGO'!J12&lt;50,'[17]MAPA DE RIESGO'!C14,(IF(AND('[17]VALORACIÓN DEL RIESGO'!J12&gt;=51,H9="IMPACTO"),D9,(IF(AND('[17]VALORACIÓN DEL RIESGO'!J12&gt;=51,'[17]VALORACIÓN DEL RIESGO'!J12&lt;=75,H9="PROBABILIDAD"),(IF(D9-1&lt;=0,1,D9-1)),(IF(AND('[17]VALORACIÓN DEL RIESGO'!J12&gt;=76,'[17]VALORACIÓN DEL RIESGO'!J12&lt;=100,H9="PROBABILIDAD"),(IF(D9-2&lt;=0,1,D9-2)))))))))))</f>
        <v>1</v>
      </c>
      <c r="J9" s="27">
        <f>IF(B9="",0,(IF('[17]VALORACIÓN DEL RIESGO'!J12&lt;50,'[17]MAPA DE RIESGO'!D14,(IF(AND('[17]VALORACIÓN DEL RIESGO'!J12&gt;=51,H9="PROBABILIDAD"),E9,(IF(AND('[17]VALORACIÓN DEL RIESGO'!J12&gt;=51,'[17]VALORACIÓN DEL RIESGO'!J12&lt;=75,H9="IMPACTO"),(IF(E9-1&lt;=0,1,E9-1)),(IF(AND('[17]VALORACIÓN DEL RIESGO'!J12&gt;=76,'[17]VALORACIÓN DEL RIESGO'!J12&lt;=100,H9="IMPACTO"),(IF(E9-2&lt;=0,1,E9-2)))))))))))</f>
        <v>4</v>
      </c>
      <c r="K9" s="27">
        <f t="shared" ref="K9:K10" si="0">(I9*J9)*4</f>
        <v>16</v>
      </c>
      <c r="L9" s="29" t="str">
        <f t="shared" ref="L9:L10" si="1">IF(OR(AND(I9=3,J9=4),AND(I9=2,J9=5),AND(K9&gt;=52,K9&lt;=100)),"ZONA RIESGO EXTREMA",IF(OR(AND(I9=5,J9=2),AND(I9=4,J9=3),AND(I9=1,J9=4),AND(K9=20),AND(K9&gt;=28,K9&lt;=48)),"ZONA RIESGO ALTA",IF(OR(AND(I9=1,J9=3),AND(I9=4,J9=1),AND(K9=24)),"ZONA RIESGO MODERADA",IF(AND(K9&gt;=4,K9&lt;=16),"ZONA RIESGO BAJA"))))</f>
        <v>ZONA RIESGO ALTA</v>
      </c>
      <c r="M9" s="27" t="str">
        <f>[17]ANALISIS!I12</f>
        <v>EVITAR EL RIESGO</v>
      </c>
      <c r="N9" s="28" t="str">
        <f>[17]ANALISIS!J12</f>
        <v>1. Establecer el ranking de auditores para valorar el desempeño del auditor.
2. Realizar el análisis semestral del estado de adopción y efectividad de las recomendaciones surtidas en los informes legales, se seguimiento o de auditoria.
3. Diseñar el implementar un indicador para medir la atención oportuna de requerimientos de control.</v>
      </c>
    </row>
    <row r="10" spans="1:14" s="25" customFormat="1" ht="306" x14ac:dyDescent="0.2">
      <c r="A10" s="27" t="str">
        <f>[17]IDENTIFICACIÓN!A14</f>
        <v>R3</v>
      </c>
      <c r="B10" s="28" t="str">
        <f>'[17]CONTEXTO ESTRATEGICO'!J14</f>
        <v>Posibilidad de rezago frente a las tendencias en materia de auditoría y Control Interno.</v>
      </c>
      <c r="C10" s="27" t="s">
        <v>35</v>
      </c>
      <c r="D10" s="27">
        <f>[17]ANALISIS!C13</f>
        <v>2</v>
      </c>
      <c r="E10" s="27">
        <f>[17]ANALISIS!D13</f>
        <v>3</v>
      </c>
      <c r="F10" s="29" t="str">
        <f>[17]ANALISIS!H13</f>
        <v>ZONA RIESGO MODERADA</v>
      </c>
      <c r="G10" s="28" t="str">
        <f>CONCATENATE('[17]VALORACION CONTROLES'!C15,". ",'[17]VALORACION CONTROLES'!C16)</f>
        <v>La Jefe de la Oficina de Control Interno, cada vez que se requiere la contratación de personal, verifica que en los estudios previos se incluyan los requisitos de competencias, habilidades y experiencia del profesional y valida su cumplimiento a través de la suscripción del análisis de idoneidad de acuerdo con los soportes allegados con el propósito de contar con un equipo multidisciplinario. Si el candidato no cumple con el perfil, se solicitan los soportes faltantes y de no satisfacer los requisitos, se procede con el análisis de otros candidatos. Adicionalmente, de manera periódica se asiste a las capacitaciones y cursos de actualización gratuitos ofertados por las distintas entidades distritales o nacionales. Así mismo se plantean las necesidades de capacitación y entrenamiento para inclusión en el Plan Institucional de Capacitación. . Cada vez que se culmina una auditoria, al auditor líder remite a través de correo electrónico el informe preliminar a la Jefe de Control Interno y al equipo auditor para realizar las revisiones y observaciones de forma, fondo y contenido y posteriormente se allega a la Jefe de Control Interno con quien se revisa, se discute su contenido y se realizan los ajustes requeridos. Se prepara el informe definitivo que es aprobado por la Jefe de Control Interno y luego se remite a todas las áreas involucradas y a la Gerencia General. En todos los casos, la Jefe de Control Interno efectúa los ajustes y correcciones necesarias previo a la remisión de los informes de auditoria definitivos.</v>
      </c>
      <c r="H10" s="26" t="str">
        <f>'[17]VALORACIÓN DEL RIESGO'!F13</f>
        <v>PROBABILIDAD</v>
      </c>
      <c r="I10" s="27">
        <f>IF(B10="",0,(IF('[17]VALORACIÓN DEL RIESGO'!J13&lt;50,'[17]MAPA DE RIESGO'!C15,(IF(AND('[17]VALORACIÓN DEL RIESGO'!J13&gt;=51,H10="IMPACTO"),D10,(IF(AND('[17]VALORACIÓN DEL RIESGO'!J13&gt;=51,'[17]VALORACIÓN DEL RIESGO'!J13&lt;=75,H10="PROBABILIDAD"),(IF(D10-1&lt;=0,1,D10-1)),(IF(AND('[17]VALORACIÓN DEL RIESGO'!J13&gt;=76,'[17]VALORACIÓN DEL RIESGO'!J13&lt;=100,H10="PROBABILIDAD"),(IF(D10-2&lt;=0,1,D10-2)))))))))))</f>
        <v>1</v>
      </c>
      <c r="J10" s="27">
        <f>IF(B10="",0,(IF('[17]VALORACIÓN DEL RIESGO'!J13&lt;50,'[17]MAPA DE RIESGO'!D15,(IF(AND('[17]VALORACIÓN DEL RIESGO'!J13&gt;=51,H10="PROBABILIDAD"),E10,(IF(AND('[17]VALORACIÓN DEL RIESGO'!J13&gt;=51,'[17]VALORACIÓN DEL RIESGO'!J13&lt;=75,H10="IMPACTO"),(IF(E10-1&lt;=0,1,E10-1)),(IF(AND('[17]VALORACIÓN DEL RIESGO'!J13&gt;=76,'[17]VALORACIÓN DEL RIESGO'!J13&lt;=100,H10="IMPACTO"),(IF(E10-2&lt;=0,1,E10-2)))))))))))</f>
        <v>3</v>
      </c>
      <c r="K10" s="27">
        <f t="shared" si="0"/>
        <v>12</v>
      </c>
      <c r="L10" s="29" t="str">
        <f t="shared" si="1"/>
        <v>ZONA RIESGO MODERADA</v>
      </c>
      <c r="M10" s="27" t="str">
        <f>[17]ANALISIS!I13</f>
        <v>REDUCIR EL RIESGO</v>
      </c>
      <c r="N10" s="28" t="str">
        <f>[17]ANALISIS!J13</f>
        <v>1. Gestionar una auditoría externa de pares para evaluar el estado de desempeño del proceso de Evaluación y Seguimiento de la Empresa.
2. Realizar ejercicios de capacitación y referenciación para reconocer las tendencias y buenas prácticas en el ejercicio de la auditoria interna.</v>
      </c>
    </row>
    <row r="11" spans="1:14" s="8" customFormat="1" ht="15" x14ac:dyDescent="0.2">
      <c r="G11" s="14" t="s">
        <v>32</v>
      </c>
    </row>
    <row r="12" spans="1:14" s="13" customFormat="1" ht="15" x14ac:dyDescent="0.25">
      <c r="A12" s="104" t="s">
        <v>41</v>
      </c>
      <c r="B12" s="104"/>
      <c r="C12" s="104" t="s">
        <v>42</v>
      </c>
      <c r="D12" s="104"/>
      <c r="E12" s="104" t="s">
        <v>43</v>
      </c>
      <c r="F12" s="104"/>
      <c r="G12" s="104"/>
    </row>
    <row r="13" spans="1:14" s="18" customFormat="1" ht="63.75" customHeight="1" x14ac:dyDescent="0.25">
      <c r="A13" s="105" t="s">
        <v>72</v>
      </c>
      <c r="B13" s="105"/>
      <c r="C13" s="105" t="s">
        <v>73</v>
      </c>
      <c r="D13" s="105"/>
      <c r="E13" s="105" t="s">
        <v>45</v>
      </c>
      <c r="F13" s="105"/>
      <c r="G13" s="105"/>
    </row>
    <row r="14" spans="1:14" s="18" customFormat="1" ht="14.25" customHeight="1" x14ac:dyDescent="0.25">
      <c r="A14" s="91" t="s">
        <v>74</v>
      </c>
      <c r="B14" s="93"/>
      <c r="C14" s="93"/>
      <c r="D14" s="93"/>
      <c r="E14" s="93"/>
      <c r="F14" s="93"/>
      <c r="G14" s="92"/>
    </row>
    <row r="15" spans="1:14" s="7" customFormat="1" ht="15" x14ac:dyDescent="0.2"/>
    <row r="16" spans="1:14" s="7" customFormat="1" ht="15" x14ac:dyDescent="0.2"/>
    <row r="17" s="7" customFormat="1" ht="15" x14ac:dyDescent="0.2"/>
    <row r="18" s="7" customFormat="1" ht="15" x14ac:dyDescent="0.2"/>
    <row r="19" s="7" customFormat="1" ht="15" x14ac:dyDescent="0.2"/>
    <row r="20" s="7" customFormat="1" ht="15" x14ac:dyDescent="0.2"/>
    <row r="21" s="7" customFormat="1" ht="15" x14ac:dyDescent="0.2"/>
    <row r="22" s="7" customFormat="1" ht="15" x14ac:dyDescent="0.2"/>
    <row r="23" s="7" customFormat="1" ht="15" x14ac:dyDescent="0.2"/>
    <row r="24" s="7" customFormat="1" ht="15" x14ac:dyDescent="0.2"/>
    <row r="25" s="7" customFormat="1" ht="15" x14ac:dyDescent="0.2"/>
    <row r="26" s="7" customFormat="1" ht="15" x14ac:dyDescent="0.2"/>
    <row r="27" s="7" customFormat="1" ht="15" x14ac:dyDescent="0.2"/>
    <row r="28" s="7" customFormat="1" ht="15" x14ac:dyDescent="0.2"/>
    <row r="29" s="7" customFormat="1" ht="15" x14ac:dyDescent="0.2"/>
    <row r="30" s="7" customFormat="1" ht="15" x14ac:dyDescent="0.2"/>
  </sheetData>
  <mergeCells count="24">
    <mergeCell ref="L6:L7"/>
    <mergeCell ref="A1:N1"/>
    <mergeCell ref="A2:N2"/>
    <mergeCell ref="A5:B5"/>
    <mergeCell ref="A6:A7"/>
    <mergeCell ref="B6:B7"/>
    <mergeCell ref="D6:E6"/>
    <mergeCell ref="I6:K6"/>
    <mergeCell ref="A14:G14"/>
    <mergeCell ref="C5:N5"/>
    <mergeCell ref="C3:N4"/>
    <mergeCell ref="A12:B12"/>
    <mergeCell ref="C12:D12"/>
    <mergeCell ref="E12:G12"/>
    <mergeCell ref="A13:B13"/>
    <mergeCell ref="C13:D13"/>
    <mergeCell ref="E13:G13"/>
    <mergeCell ref="M6:M7"/>
    <mergeCell ref="N6:N7"/>
    <mergeCell ref="C6:C7"/>
    <mergeCell ref="G6:G7"/>
    <mergeCell ref="H6:H7"/>
    <mergeCell ref="F6:F7"/>
    <mergeCell ref="A3:B4"/>
  </mergeCells>
  <conditionalFormatting sqref="F8:F10 L8:L10">
    <cfRule type="cellIs" dxfId="9" priority="8" stopIfTrue="1" operator="equal">
      <formula>"INACEPTABLE"</formula>
    </cfRule>
    <cfRule type="cellIs" dxfId="8" priority="9" stopIfTrue="1" operator="equal">
      <formula>"IMPORTANTE"</formula>
    </cfRule>
    <cfRule type="cellIs" dxfId="7" priority="10" stopIfTrue="1" operator="equal">
      <formula>"MODERADO"</formula>
    </cfRule>
  </conditionalFormatting>
  <conditionalFormatting sqref="F8:F10 L8:L10">
    <cfRule type="cellIs" dxfId="6" priority="7" stopIfTrue="1" operator="equal">
      <formula>"TOLERABLE"</formula>
    </cfRule>
  </conditionalFormatting>
  <conditionalFormatting sqref="F8:F10 L8:L10">
    <cfRule type="cellIs" dxfId="5" priority="5" stopIfTrue="1" operator="equal">
      <formula>"ZONA RIESGO ALTA"</formula>
    </cfRule>
    <cfRule type="cellIs" dxfId="4" priority="6" stopIfTrue="1" operator="equal">
      <formula>"ZONA RIESGO EXTREMA"</formula>
    </cfRule>
  </conditionalFormatting>
  <conditionalFormatting sqref="F8:F10 L8:L10">
    <cfRule type="cellIs" dxfId="3" priority="3" stopIfTrue="1" operator="equal">
      <formula>"ZONA RIESGO BAJA"</formula>
    </cfRule>
    <cfRule type="cellIs" dxfId="2" priority="4" stopIfTrue="1" operator="equal">
      <formula>"ZONA RIESGO MODERADA"</formula>
    </cfRule>
  </conditionalFormatting>
  <conditionalFormatting sqref="F8:F10 L8:L10">
    <cfRule type="cellIs" dxfId="1" priority="1" stopIfTrue="1" operator="equal">
      <formula>"ZONA RIESGO MODERADA"</formula>
    </cfRule>
    <cfRule type="cellIs" dxfId="0" priority="2" stopIfTrue="1" operator="equal">
      <formula>"ZONA RIESGO ALTA"</formula>
    </cfRule>
  </conditionalFormatting>
  <dataValidations count="2">
    <dataValidation allowBlank="1" showInputMessage="1" showErrorMessage="1" prompt="La probabilidad se encuentra determinada por una escala de 1 a 3, siendo 1 la menor probabilidad de ocurrencia del riesgo y 3 la mayor probabilidad de  ocurrencia." sqref="D7" xr:uid="{00000000-0002-0000-1000-000000000000}"/>
    <dataValidation allowBlank="1" showInputMessage="1" showErrorMessage="1" prompt="Es la materialización del riesgo y las consecuencias de su aparición. Su escala es: 5 bajo impacto, 10 medio, 20 alto impacto._x000a_" sqref="E7" xr:uid="{00000000-0002-0000-1000-000001000000}"/>
  </dataValidations>
  <pageMargins left="0.7" right="0.7" top="0.75" bottom="0.75" header="0.3" footer="0.3"/>
  <pageSetup orientation="portrait" horizontalDpi="4294967292"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6DD94-D92D-4763-8D5A-E60D71179472}">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7539C-1542-48AA-A3AA-65CFEF9F57C4}">
  <sheetPr>
    <tabColor rgb="FF92D050"/>
  </sheetPr>
  <dimension ref="B2:G24"/>
  <sheetViews>
    <sheetView topLeftCell="A12" workbookViewId="0">
      <selection activeCell="G21" sqref="G21"/>
    </sheetView>
  </sheetViews>
  <sheetFormatPr baseColWidth="10" defaultRowHeight="15" x14ac:dyDescent="0.25"/>
  <cols>
    <col min="2" max="2" width="14.28515625" customWidth="1"/>
    <col min="3" max="3" width="11" customWidth="1"/>
    <col min="4" max="4" width="10.28515625" customWidth="1"/>
    <col min="5" max="5" width="14.7109375" customWidth="1"/>
  </cols>
  <sheetData>
    <row r="2" spans="2:7" ht="15.75" thickBot="1" x14ac:dyDescent="0.3"/>
    <row r="3" spans="2:7" ht="38.25" x14ac:dyDescent="0.25">
      <c r="B3" s="101" t="s">
        <v>230</v>
      </c>
      <c r="C3" s="101" t="s">
        <v>231</v>
      </c>
      <c r="D3" s="101" t="s">
        <v>232</v>
      </c>
      <c r="E3" s="101" t="s">
        <v>233</v>
      </c>
      <c r="F3" s="59" t="s">
        <v>234</v>
      </c>
      <c r="G3" s="59" t="s">
        <v>234</v>
      </c>
    </row>
    <row r="4" spans="2:7" ht="26.25" thickBot="1" x14ac:dyDescent="0.3">
      <c r="B4" s="102"/>
      <c r="C4" s="102"/>
      <c r="D4" s="102"/>
      <c r="E4" s="102"/>
      <c r="F4" s="60" t="s">
        <v>235</v>
      </c>
      <c r="G4" s="60" t="s">
        <v>249</v>
      </c>
    </row>
    <row r="5" spans="2:7" ht="77.25" customHeight="1" thickBot="1" x14ac:dyDescent="0.3">
      <c r="B5" s="61" t="s">
        <v>87</v>
      </c>
      <c r="C5" s="62">
        <v>1</v>
      </c>
      <c r="D5" s="62">
        <v>1</v>
      </c>
      <c r="E5" s="63" t="s">
        <v>236</v>
      </c>
      <c r="F5" s="64">
        <v>0.25</v>
      </c>
      <c r="G5" s="64">
        <v>0.5</v>
      </c>
    </row>
    <row r="6" spans="2:7" ht="51.75" customHeight="1" thickBot="1" x14ac:dyDescent="0.3">
      <c r="B6" s="61" t="s">
        <v>88</v>
      </c>
      <c r="C6" s="62">
        <v>1</v>
      </c>
      <c r="D6" s="62">
        <v>1</v>
      </c>
      <c r="E6" s="63" t="s">
        <v>237</v>
      </c>
      <c r="F6" s="64">
        <v>0.33</v>
      </c>
      <c r="G6" s="64">
        <v>0.66</v>
      </c>
    </row>
    <row r="7" spans="2:7" ht="39" thickBot="1" x14ac:dyDescent="0.3">
      <c r="B7" s="61" t="s">
        <v>89</v>
      </c>
      <c r="C7" s="62">
        <v>3</v>
      </c>
      <c r="D7" s="62">
        <v>7</v>
      </c>
      <c r="E7" s="63" t="s">
        <v>238</v>
      </c>
      <c r="F7" s="64">
        <v>0.22</v>
      </c>
      <c r="G7" s="64">
        <v>0.67</v>
      </c>
    </row>
    <row r="8" spans="2:7" ht="39" thickBot="1" x14ac:dyDescent="0.3">
      <c r="B8" s="61" t="s">
        <v>90</v>
      </c>
      <c r="C8" s="62">
        <v>2</v>
      </c>
      <c r="D8" s="62">
        <v>2</v>
      </c>
      <c r="E8" s="63" t="s">
        <v>239</v>
      </c>
      <c r="F8" s="62" t="s">
        <v>78</v>
      </c>
      <c r="G8" s="64">
        <v>0.5</v>
      </c>
    </row>
    <row r="9" spans="2:7" ht="25.5" x14ac:dyDescent="0.25">
      <c r="B9" s="97" t="s">
        <v>91</v>
      </c>
      <c r="C9" s="99">
        <v>1</v>
      </c>
      <c r="D9" s="99">
        <v>1</v>
      </c>
      <c r="E9" s="65" t="s">
        <v>240</v>
      </c>
      <c r="F9" s="95">
        <v>0.25</v>
      </c>
      <c r="G9" s="95">
        <v>0.66</v>
      </c>
    </row>
    <row r="10" spans="2:7" ht="39" customHeight="1" thickBot="1" x14ac:dyDescent="0.3">
      <c r="B10" s="98"/>
      <c r="C10" s="100"/>
      <c r="D10" s="100"/>
      <c r="E10" s="63" t="s">
        <v>241</v>
      </c>
      <c r="F10" s="96"/>
      <c r="G10" s="96"/>
    </row>
    <row r="11" spans="2:7" ht="51.75" customHeight="1" thickBot="1" x14ac:dyDescent="0.3">
      <c r="B11" s="61" t="s">
        <v>92</v>
      </c>
      <c r="C11" s="62">
        <v>2</v>
      </c>
      <c r="D11" s="62">
        <v>2</v>
      </c>
      <c r="E11" s="63" t="s">
        <v>242</v>
      </c>
      <c r="F11" s="64">
        <v>0.33</v>
      </c>
      <c r="G11" s="64">
        <v>0.66</v>
      </c>
    </row>
    <row r="12" spans="2:7" ht="26.25" thickBot="1" x14ac:dyDescent="0.3">
      <c r="B12" s="61" t="s">
        <v>93</v>
      </c>
      <c r="C12" s="62">
        <v>2</v>
      </c>
      <c r="D12" s="62">
        <v>2</v>
      </c>
      <c r="E12" s="63" t="s">
        <v>243</v>
      </c>
      <c r="F12" s="64">
        <v>0.33</v>
      </c>
      <c r="G12" s="64">
        <v>0.66</v>
      </c>
    </row>
    <row r="13" spans="2:7" ht="77.25" customHeight="1" thickBot="1" x14ac:dyDescent="0.3">
      <c r="B13" s="61" t="s">
        <v>94</v>
      </c>
      <c r="C13" s="62">
        <v>1</v>
      </c>
      <c r="D13" s="62">
        <v>1</v>
      </c>
      <c r="E13" s="63" t="s">
        <v>236</v>
      </c>
      <c r="F13" s="64">
        <v>0.33</v>
      </c>
      <c r="G13" s="64">
        <v>0.5</v>
      </c>
    </row>
    <row r="14" spans="2:7" ht="25.5" x14ac:dyDescent="0.25">
      <c r="B14" s="97" t="s">
        <v>95</v>
      </c>
      <c r="C14" s="99">
        <v>3</v>
      </c>
      <c r="D14" s="99">
        <v>3</v>
      </c>
      <c r="E14" s="65" t="s">
        <v>244</v>
      </c>
      <c r="F14" s="95">
        <v>0.33</v>
      </c>
      <c r="G14" s="95">
        <v>0.66</v>
      </c>
    </row>
    <row r="15" spans="2:7" ht="39" thickBot="1" x14ac:dyDescent="0.3">
      <c r="B15" s="98"/>
      <c r="C15" s="100"/>
      <c r="D15" s="100"/>
      <c r="E15" s="63" t="s">
        <v>245</v>
      </c>
      <c r="F15" s="96"/>
      <c r="G15" s="96"/>
    </row>
    <row r="16" spans="2:7" ht="39" thickBot="1" x14ac:dyDescent="0.3">
      <c r="B16" s="61" t="s">
        <v>96</v>
      </c>
      <c r="C16" s="62">
        <v>2</v>
      </c>
      <c r="D16" s="62">
        <v>2</v>
      </c>
      <c r="E16" s="63" t="s">
        <v>246</v>
      </c>
      <c r="F16" s="64">
        <v>0.5</v>
      </c>
      <c r="G16" s="64">
        <v>0.75</v>
      </c>
    </row>
    <row r="17" spans="2:7" ht="39" thickBot="1" x14ac:dyDescent="0.3">
      <c r="B17" s="61" t="s">
        <v>97</v>
      </c>
      <c r="C17" s="62">
        <v>3</v>
      </c>
      <c r="D17" s="62">
        <v>4</v>
      </c>
      <c r="E17" s="63" t="s">
        <v>246</v>
      </c>
      <c r="F17" s="64">
        <v>0.42</v>
      </c>
      <c r="G17" s="64">
        <v>0.84</v>
      </c>
    </row>
    <row r="18" spans="2:7" ht="51.75" customHeight="1" thickBot="1" x14ac:dyDescent="0.3">
      <c r="B18" s="61" t="s">
        <v>85</v>
      </c>
      <c r="C18" s="62">
        <v>1</v>
      </c>
      <c r="D18" s="62">
        <v>1</v>
      </c>
      <c r="E18" s="63" t="s">
        <v>242</v>
      </c>
      <c r="F18" s="64">
        <v>0</v>
      </c>
      <c r="G18" s="64">
        <v>0.2</v>
      </c>
    </row>
    <row r="19" spans="2:7" ht="39" thickBot="1" x14ac:dyDescent="0.3">
      <c r="B19" s="61" t="s">
        <v>98</v>
      </c>
      <c r="C19" s="62">
        <v>2</v>
      </c>
      <c r="D19" s="62">
        <v>2</v>
      </c>
      <c r="E19" s="63" t="s">
        <v>246</v>
      </c>
      <c r="F19" s="64">
        <v>0.38</v>
      </c>
      <c r="G19" s="64">
        <v>0.88</v>
      </c>
    </row>
    <row r="20" spans="2:7" ht="39" thickBot="1" x14ac:dyDescent="0.3">
      <c r="B20" s="61" t="s">
        <v>99</v>
      </c>
      <c r="C20" s="62">
        <v>3</v>
      </c>
      <c r="D20" s="62">
        <v>3</v>
      </c>
      <c r="E20" s="63" t="s">
        <v>246</v>
      </c>
      <c r="F20" s="64">
        <v>0.3</v>
      </c>
      <c r="G20" s="64">
        <v>0.72</v>
      </c>
    </row>
    <row r="21" spans="2:7" ht="39" thickBot="1" x14ac:dyDescent="0.3">
      <c r="B21" s="61" t="s">
        <v>100</v>
      </c>
      <c r="C21" s="62">
        <v>3</v>
      </c>
      <c r="D21" s="62">
        <v>3</v>
      </c>
      <c r="E21" s="63" t="s">
        <v>246</v>
      </c>
      <c r="F21" s="64">
        <v>0.3</v>
      </c>
      <c r="G21" s="64"/>
    </row>
    <row r="22" spans="2:7" ht="26.25" thickBot="1" x14ac:dyDescent="0.3">
      <c r="B22" s="61" t="s">
        <v>101</v>
      </c>
      <c r="C22" s="62">
        <v>2</v>
      </c>
      <c r="D22" s="62">
        <v>2</v>
      </c>
      <c r="E22" s="63" t="s">
        <v>241</v>
      </c>
      <c r="F22" s="64">
        <v>0.28999999999999998</v>
      </c>
      <c r="G22" s="64"/>
    </row>
    <row r="23" spans="2:7" ht="26.25" thickBot="1" x14ac:dyDescent="0.3">
      <c r="B23" s="61" t="s">
        <v>102</v>
      </c>
      <c r="C23" s="62">
        <v>3</v>
      </c>
      <c r="D23" s="62">
        <v>7</v>
      </c>
      <c r="E23" s="63" t="s">
        <v>247</v>
      </c>
      <c r="F23" s="64">
        <v>0.33</v>
      </c>
      <c r="G23" s="64"/>
    </row>
    <row r="24" spans="2:7" ht="15.75" thickBot="1" x14ac:dyDescent="0.3">
      <c r="B24" s="61" t="s">
        <v>248</v>
      </c>
      <c r="C24" s="66">
        <v>35</v>
      </c>
      <c r="D24" s="66">
        <v>44</v>
      </c>
      <c r="E24" s="67"/>
      <c r="F24" s="67"/>
      <c r="G24" s="35"/>
    </row>
  </sheetData>
  <mergeCells count="14">
    <mergeCell ref="G9:G10"/>
    <mergeCell ref="G14:G15"/>
    <mergeCell ref="B3:B4"/>
    <mergeCell ref="C3:C4"/>
    <mergeCell ref="D3:D4"/>
    <mergeCell ref="E3:E4"/>
    <mergeCell ref="B9:B10"/>
    <mergeCell ref="C9:C10"/>
    <mergeCell ref="D9:D10"/>
    <mergeCell ref="F9:F10"/>
    <mergeCell ref="B14:B15"/>
    <mergeCell ref="C14:C15"/>
    <mergeCell ref="D14:D15"/>
    <mergeCell ref="F14:F15"/>
  </mergeCells>
  <phoneticPr fontId="28"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tabColor rgb="FF92D050"/>
  </sheetPr>
  <dimension ref="A1:N12"/>
  <sheetViews>
    <sheetView topLeftCell="G1" workbookViewId="0">
      <selection activeCell="O1" sqref="O1:Q1048576"/>
    </sheetView>
  </sheetViews>
  <sheetFormatPr baseColWidth="10" defaultRowHeight="14.25" x14ac:dyDescent="0.2"/>
  <cols>
    <col min="1" max="1" width="8.7109375" style="16" customWidth="1"/>
    <col min="2" max="2" width="36.7109375" style="16" customWidth="1"/>
    <col min="3" max="3" width="16.140625" style="13" customWidth="1"/>
    <col min="4" max="4" width="14.5703125" style="16" customWidth="1"/>
    <col min="5" max="5" width="10.7109375" style="16" customWidth="1"/>
    <col min="6" max="6" width="16.28515625" style="16" customWidth="1"/>
    <col min="7" max="7" width="48" style="16" customWidth="1"/>
    <col min="8" max="8" width="9.5703125" style="16" bestFit="1" customWidth="1"/>
    <col min="9" max="9" width="14.5703125" style="16" bestFit="1" customWidth="1"/>
    <col min="10" max="10" width="9.140625" style="16" bestFit="1" customWidth="1"/>
    <col min="11" max="11" width="14.85546875" style="16" bestFit="1" customWidth="1"/>
    <col min="12" max="12" width="14.140625" style="16" customWidth="1"/>
    <col min="13" max="13" width="15.140625" style="16" customWidth="1"/>
    <col min="14" max="14" width="31" style="16" customWidth="1"/>
    <col min="15" max="16384" width="11.42578125" style="16"/>
  </cols>
  <sheetData>
    <row r="1" spans="1:14" ht="14.25" customHeight="1" x14ac:dyDescent="0.2">
      <c r="A1" s="106" t="str">
        <f>'[2]CONTEXTO ESTRATEGICO'!A1</f>
        <v>EMPRESA DE RENOVACIÓN Y DESARROLLO URBANO DE BOGOTÁ</v>
      </c>
      <c r="B1" s="107"/>
      <c r="C1" s="107"/>
      <c r="D1" s="107"/>
      <c r="E1" s="107"/>
      <c r="F1" s="107"/>
      <c r="G1" s="107"/>
      <c r="H1" s="107"/>
      <c r="I1" s="107"/>
      <c r="J1" s="107"/>
      <c r="K1" s="107"/>
      <c r="L1" s="107"/>
      <c r="M1" s="107"/>
      <c r="N1" s="108"/>
    </row>
    <row r="2" spans="1:14" ht="14.25" customHeight="1" x14ac:dyDescent="0.2">
      <c r="A2" s="109" t="s">
        <v>48</v>
      </c>
      <c r="B2" s="110"/>
      <c r="C2" s="110"/>
      <c r="D2" s="110"/>
      <c r="E2" s="110"/>
      <c r="F2" s="110"/>
      <c r="G2" s="110"/>
      <c r="H2" s="110"/>
      <c r="I2" s="110"/>
      <c r="J2" s="110"/>
      <c r="K2" s="110"/>
      <c r="L2" s="110"/>
      <c r="M2" s="110"/>
      <c r="N2" s="111"/>
    </row>
    <row r="3" spans="1:14" s="15" customFormat="1" ht="22.5" customHeight="1" x14ac:dyDescent="0.2">
      <c r="A3" s="103" t="s">
        <v>0</v>
      </c>
      <c r="B3" s="103"/>
      <c r="C3" s="113" t="s">
        <v>1</v>
      </c>
      <c r="D3" s="113"/>
      <c r="E3" s="113"/>
      <c r="F3" s="113"/>
      <c r="G3" s="113"/>
      <c r="H3" s="113"/>
      <c r="I3" s="113"/>
      <c r="J3" s="113"/>
      <c r="K3" s="113"/>
      <c r="L3" s="113"/>
      <c r="M3" s="113"/>
      <c r="N3" s="113"/>
    </row>
    <row r="4" spans="1:14" s="15" customFormat="1" ht="15" x14ac:dyDescent="0.2">
      <c r="A4" s="103"/>
      <c r="B4" s="103"/>
      <c r="C4" s="113"/>
      <c r="D4" s="113"/>
      <c r="E4" s="113"/>
      <c r="F4" s="113"/>
      <c r="G4" s="113"/>
      <c r="H4" s="113"/>
      <c r="I4" s="113"/>
      <c r="J4" s="113"/>
      <c r="K4" s="113"/>
      <c r="L4" s="113"/>
      <c r="M4" s="113"/>
      <c r="N4" s="113"/>
    </row>
    <row r="5" spans="1:14" s="21" customFormat="1" ht="63" customHeight="1" x14ac:dyDescent="0.3">
      <c r="A5" s="112" t="str">
        <f>'[2]CONTEXTO ESTRATEGICO'!A12</f>
        <v>GESTIÓN DE GRUPOS DE INTERÉS</v>
      </c>
      <c r="B5" s="112"/>
      <c r="C5" s="112" t="str">
        <f>[2]ANALISIS!C8</f>
        <v>Desarrollar estrategias de comunicación para los diferentes públicos objetivo a nivel interno y externo, que permitan transmitir la información de manera veraz, clara y oportuna.</v>
      </c>
      <c r="D5" s="112"/>
      <c r="E5" s="112"/>
      <c r="F5" s="112"/>
      <c r="G5" s="112"/>
      <c r="H5" s="112"/>
      <c r="I5" s="112"/>
      <c r="J5" s="112"/>
      <c r="K5" s="112"/>
      <c r="L5" s="112"/>
      <c r="M5" s="112"/>
      <c r="N5" s="112"/>
    </row>
    <row r="6" spans="1:14" s="17" customFormat="1" ht="12" x14ac:dyDescent="0.2">
      <c r="A6" s="85" t="s">
        <v>2</v>
      </c>
      <c r="B6" s="85" t="s">
        <v>3</v>
      </c>
      <c r="C6" s="79" t="s">
        <v>34</v>
      </c>
      <c r="D6" s="79" t="s">
        <v>4</v>
      </c>
      <c r="E6" s="79"/>
      <c r="F6" s="79" t="s">
        <v>33</v>
      </c>
      <c r="G6" s="79" t="s">
        <v>11</v>
      </c>
      <c r="H6" s="79" t="s">
        <v>12</v>
      </c>
      <c r="I6" s="79" t="s">
        <v>5</v>
      </c>
      <c r="J6" s="79"/>
      <c r="K6" s="79"/>
      <c r="L6" s="79" t="s">
        <v>6</v>
      </c>
      <c r="M6" s="79" t="s">
        <v>7</v>
      </c>
      <c r="N6" s="79" t="s">
        <v>8</v>
      </c>
    </row>
    <row r="7" spans="1:14" s="17" customFormat="1" ht="24" x14ac:dyDescent="0.2">
      <c r="A7" s="85"/>
      <c r="B7" s="85"/>
      <c r="C7" s="79"/>
      <c r="D7" s="11" t="s">
        <v>9</v>
      </c>
      <c r="E7" s="11" t="s">
        <v>10</v>
      </c>
      <c r="F7" s="79"/>
      <c r="G7" s="79"/>
      <c r="H7" s="79"/>
      <c r="I7" s="11" t="s">
        <v>13</v>
      </c>
      <c r="J7" s="11" t="s">
        <v>14</v>
      </c>
      <c r="K7" s="11" t="s">
        <v>15</v>
      </c>
      <c r="L7" s="79"/>
      <c r="M7" s="79"/>
      <c r="N7" s="79"/>
    </row>
    <row r="8" spans="1:14" s="22" customFormat="1" ht="213.75" customHeight="1" x14ac:dyDescent="0.2">
      <c r="A8" s="4" t="str">
        <f>[2]IDENTIFICACIÓN!A12</f>
        <v>R1</v>
      </c>
      <c r="B8" s="4" t="str">
        <f>'[2]CONTEXTO ESTRATEGICO'!J12</f>
        <v>Posibilidad de divulgación de información incompleta, confusa e inoportuna.</v>
      </c>
      <c r="C8" s="26" t="s">
        <v>35</v>
      </c>
      <c r="D8" s="4">
        <f>[2]ANALISIS!C11</f>
        <v>1</v>
      </c>
      <c r="E8" s="4">
        <f>[2]ANALISIS!D11</f>
        <v>4</v>
      </c>
      <c r="F8" s="20" t="str">
        <f>[2]ANALISIS!H11</f>
        <v>ZONA RIESGO ALTA</v>
      </c>
      <c r="G8" s="4" t="str">
        <f>CONCATENATE('[2]VALORACION CONTROLES'!C12,". ",'[2]VALORACION CONTROLES'!C13,". ",'[2]VALORACION CONTROLES'!C14)</f>
        <v>Cada vez que se reciben las solicitudes de divulgación de los procesos, el/la Jefe y los profesionales de la Oficina Asesora de Comunicaciones realizan una validación con cada proceso para garantizar su veracidad y que esté acorde con los el procedimientos establecidos. Cuando se encuentran diferencias se solicitan los ajustes correspondientes mediante correo electrónico y/o las herramientas de comunicación disponibles a los responsables de cada proceso, y una vez ajustada la información, se realizan las piezas de comunicación y/o actualización solicitadas. Las evidencias del control corresponden a las solicitudes realizadas por las áreas, los correos electrónicos enviados y las piezas de comunicación diseñadas.. 0. 0</v>
      </c>
      <c r="H8" s="5" t="str">
        <f>'[2]VALORACIÓN DEL RIESGO'!F11</f>
        <v>IMPACTO</v>
      </c>
      <c r="I8" s="4">
        <f>IF(B8="",0,(IF('[2]VALORACIÓN DEL RIESGO'!J11&lt;50,'[2]MAPA DE RIESGO'!C13,(IF(AND('[2]VALORACIÓN DEL RIESGO'!J11&gt;=51,H8="IMPACTO"),D8,(IF(AND('[2]VALORACIÓN DEL RIESGO'!J11&gt;=51,'[2]VALORACIÓN DEL RIESGO'!J11&lt;=75,H8="PROBABILIDAD"),(IF(D8-1&lt;=0,1,D8-1)),(IF(AND('[2]VALORACIÓN DEL RIESGO'!J11&gt;=76,'[2]VALORACIÓN DEL RIESGO'!J11&lt;=100,H8="PROBABILIDAD"),(IF(D8-2&lt;=0,1,D8-2)))))))))))</f>
        <v>1</v>
      </c>
      <c r="J8" s="4">
        <f>IF(B8="",0,(IF('[2]VALORACIÓN DEL RIESGO'!J11&lt;50,'[2]MAPA DE RIESGO'!D13,(IF(AND('[2]VALORACIÓN DEL RIESGO'!J11&gt;=51,H8="PROBABILIDAD"),E8,(IF(AND('[2]VALORACIÓN DEL RIESGO'!J11&gt;=51,'[2]VALORACIÓN DEL RIESGO'!J11&lt;=75,H8="IMPACTO"),(IF(E8-1&lt;=0,1,E8-1)),(IF(AND('[2]VALORACIÓN DEL RIESGO'!J11&gt;=76,'[2]VALORACIÓN DEL RIESGO'!J11&lt;=100,H8="IMPACTO"),(IF(E8-2&lt;=0,1,E8-2)))))))))))</f>
        <v>2</v>
      </c>
      <c r="K8" s="4">
        <f>(I8*J8)*4</f>
        <v>8</v>
      </c>
      <c r="L8" s="20" t="str">
        <f>IF(OR(AND(I8=3,J8=4),AND(I8=2,J8=5),AND(K8&gt;=52,K8&lt;=100)),"ZONA RIESGO EXTREMA",IF(OR(AND(I8=5,J8=2),AND(I8=4,J8=3),AND(I8=1,J8=4),AND(K8=20),AND(K8&gt;=28,K8&lt;=48)),"ZONA RIESGO ALTA",IF(OR(AND(I8=1,J8=3),AND(I8=4,J8=1),AND(K8=24)),"ZONA RIESGO MODERADA",IF(AND(K8&gt;=4,K8&lt;=16),"ZONA RIESGO BAJA"))))</f>
        <v>ZONA RIESGO BAJA</v>
      </c>
      <c r="M8" s="4" t="str">
        <f>[2]ANALISIS!I11</f>
        <v>EVITAR EL RIESGO</v>
      </c>
      <c r="N8" s="4" t="str">
        <f>[2]ANALISIS!J11</f>
        <v>Validar los datos con el responsable del proceso que suministra la información antes de su divulgación.</v>
      </c>
    </row>
    <row r="9" spans="1:14" s="15" customFormat="1" ht="15" x14ac:dyDescent="0.2"/>
    <row r="10" spans="1:14" s="13" customFormat="1" ht="15" x14ac:dyDescent="0.25">
      <c r="A10" s="104" t="s">
        <v>41</v>
      </c>
      <c r="B10" s="104"/>
      <c r="C10" s="104" t="s">
        <v>42</v>
      </c>
      <c r="D10" s="104"/>
      <c r="E10" s="104" t="s">
        <v>43</v>
      </c>
      <c r="F10" s="104"/>
      <c r="G10" s="104"/>
    </row>
    <row r="11" spans="1:14" s="18" customFormat="1" ht="69.75" customHeight="1" x14ac:dyDescent="0.25">
      <c r="A11" s="105" t="s">
        <v>46</v>
      </c>
      <c r="B11" s="105"/>
      <c r="C11" s="105" t="s">
        <v>47</v>
      </c>
      <c r="D11" s="105"/>
      <c r="E11" s="105" t="s">
        <v>45</v>
      </c>
      <c r="F11" s="105"/>
      <c r="G11" s="105"/>
    </row>
    <row r="12" spans="1:14" s="18" customFormat="1" ht="14.25" customHeight="1" x14ac:dyDescent="0.25">
      <c r="A12" s="91" t="s">
        <v>74</v>
      </c>
      <c r="B12" s="93"/>
      <c r="C12" s="93"/>
      <c r="D12" s="93"/>
      <c r="E12" s="93"/>
      <c r="F12" s="93"/>
      <c r="G12" s="92"/>
    </row>
  </sheetData>
  <mergeCells count="24">
    <mergeCell ref="L6:L7"/>
    <mergeCell ref="A1:N1"/>
    <mergeCell ref="A2:N2"/>
    <mergeCell ref="A5:B5"/>
    <mergeCell ref="A6:A7"/>
    <mergeCell ref="B6:B7"/>
    <mergeCell ref="D6:E6"/>
    <mergeCell ref="I6:K6"/>
    <mergeCell ref="G6:G7"/>
    <mergeCell ref="H6:H7"/>
    <mergeCell ref="C5:N5"/>
    <mergeCell ref="C3:N4"/>
    <mergeCell ref="M6:M7"/>
    <mergeCell ref="N6:N7"/>
    <mergeCell ref="C6:C7"/>
    <mergeCell ref="F6:F7"/>
    <mergeCell ref="A3:B4"/>
    <mergeCell ref="A12:G12"/>
    <mergeCell ref="C10:D10"/>
    <mergeCell ref="C11:D11"/>
    <mergeCell ref="E10:G10"/>
    <mergeCell ref="E11:G11"/>
    <mergeCell ref="A10:B10"/>
    <mergeCell ref="A11:B11"/>
  </mergeCells>
  <conditionalFormatting sqref="F8 L8">
    <cfRule type="cellIs" dxfId="159" priority="8" stopIfTrue="1" operator="equal">
      <formula>"INACEPTABLE"</formula>
    </cfRule>
    <cfRule type="cellIs" dxfId="158" priority="9" stopIfTrue="1" operator="equal">
      <formula>"IMPORTANTE"</formula>
    </cfRule>
    <cfRule type="cellIs" dxfId="157" priority="10" stopIfTrue="1" operator="equal">
      <formula>"MODERADO"</formula>
    </cfRule>
  </conditionalFormatting>
  <conditionalFormatting sqref="F8 L8">
    <cfRule type="cellIs" dxfId="156" priority="7" stopIfTrue="1" operator="equal">
      <formula>"TOLERABLE"</formula>
    </cfRule>
  </conditionalFormatting>
  <conditionalFormatting sqref="F8 L8">
    <cfRule type="cellIs" dxfId="155" priority="5" stopIfTrue="1" operator="equal">
      <formula>"ZONA RIESGO ALTA"</formula>
    </cfRule>
    <cfRule type="cellIs" dxfId="154" priority="6" stopIfTrue="1" operator="equal">
      <formula>"ZONA RIESGO EXTREMA"</formula>
    </cfRule>
  </conditionalFormatting>
  <conditionalFormatting sqref="F8 L8">
    <cfRule type="cellIs" dxfId="153" priority="3" stopIfTrue="1" operator="equal">
      <formula>"ZONA RIESGO BAJA"</formula>
    </cfRule>
    <cfRule type="cellIs" dxfId="152" priority="4" stopIfTrue="1" operator="equal">
      <formula>"ZONA RIESGO MODERADA"</formula>
    </cfRule>
  </conditionalFormatting>
  <conditionalFormatting sqref="F8 L8">
    <cfRule type="cellIs" dxfId="151" priority="1" stopIfTrue="1" operator="equal">
      <formula>"ZONA RIESGO MODERADA"</formula>
    </cfRule>
    <cfRule type="cellIs" dxfId="150"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xr:uid="{00000000-0002-0000-0100-000000000000}"/>
    <dataValidation allowBlank="1" showInputMessage="1" showErrorMessage="1" prompt="Es la materialización del riesgo y las consecuencias de su aparición. Su escala es: 5 bajo impacto, 10 medio, 20 alto impacto._x000a_" sqref="E7" xr:uid="{00000000-0002-0000-0100-000001000000}"/>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 xr:uid="{00000000-0002-0000-0100-000002000000}">
      <formula1>#REF!</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tabColor rgb="FF92D050"/>
  </sheetPr>
  <dimension ref="A1:N16"/>
  <sheetViews>
    <sheetView topLeftCell="I10" workbookViewId="0">
      <selection activeCell="O10" sqref="O1:Q1048576"/>
    </sheetView>
  </sheetViews>
  <sheetFormatPr baseColWidth="10" defaultRowHeight="14.25" x14ac:dyDescent="0.2"/>
  <cols>
    <col min="1" max="1" width="8.7109375" style="10" customWidth="1"/>
    <col min="2" max="2" width="36.7109375" style="10" customWidth="1"/>
    <col min="3" max="3" width="16.140625" style="13" customWidth="1"/>
    <col min="4" max="4" width="14.28515625" style="10" customWidth="1"/>
    <col min="5" max="5" width="12.5703125" style="10" customWidth="1"/>
    <col min="6" max="6" width="16.28515625" style="10" customWidth="1"/>
    <col min="7" max="7" width="50.5703125" style="10" customWidth="1"/>
    <col min="8" max="8" width="15" style="10" bestFit="1" customWidth="1"/>
    <col min="9" max="9" width="13.28515625" style="10" bestFit="1" customWidth="1"/>
    <col min="10" max="10" width="8.5703125" style="10" bestFit="1" customWidth="1"/>
    <col min="11" max="11" width="13.28515625" style="10" bestFit="1" customWidth="1"/>
    <col min="12" max="12" width="12.5703125" style="10" customWidth="1"/>
    <col min="13" max="13" width="16.5703125" style="10" customWidth="1"/>
    <col min="14" max="14" width="31" style="10" customWidth="1"/>
    <col min="15" max="16384" width="11.42578125" style="10"/>
  </cols>
  <sheetData>
    <row r="1" spans="1:14" ht="14.25" customHeight="1" x14ac:dyDescent="0.2">
      <c r="A1" s="114" t="str">
        <f>'[3]CONTEXTO ESTRATEGICO'!A1</f>
        <v>EMPRESA DE RENOVACIÓN Y DESARROLLO URBANO DE BOGOTÁ</v>
      </c>
      <c r="B1" s="115"/>
      <c r="C1" s="115"/>
      <c r="D1" s="115"/>
      <c r="E1" s="115"/>
      <c r="F1" s="115"/>
      <c r="G1" s="115"/>
      <c r="H1" s="115"/>
      <c r="I1" s="115"/>
      <c r="J1" s="115"/>
      <c r="K1" s="115"/>
      <c r="L1" s="115"/>
      <c r="M1" s="115"/>
      <c r="N1" s="116"/>
    </row>
    <row r="2" spans="1:14" ht="14.25" customHeight="1" x14ac:dyDescent="0.2">
      <c r="A2" s="117" t="s">
        <v>48</v>
      </c>
      <c r="B2" s="118"/>
      <c r="C2" s="118"/>
      <c r="D2" s="118"/>
      <c r="E2" s="118"/>
      <c r="F2" s="118"/>
      <c r="G2" s="118"/>
      <c r="H2" s="118"/>
      <c r="I2" s="118"/>
      <c r="J2" s="118"/>
      <c r="K2" s="118"/>
      <c r="L2" s="118"/>
      <c r="M2" s="118"/>
      <c r="N2" s="119"/>
    </row>
    <row r="3" spans="1:14" s="9" customFormat="1" ht="22.5" customHeight="1" x14ac:dyDescent="0.2">
      <c r="A3" s="103" t="s">
        <v>0</v>
      </c>
      <c r="B3" s="103"/>
      <c r="C3" s="113" t="s">
        <v>1</v>
      </c>
      <c r="D3" s="113"/>
      <c r="E3" s="113"/>
      <c r="F3" s="113"/>
      <c r="G3" s="113"/>
      <c r="H3" s="113"/>
      <c r="I3" s="113"/>
      <c r="J3" s="113"/>
      <c r="K3" s="113"/>
      <c r="L3" s="113"/>
      <c r="M3" s="113"/>
      <c r="N3" s="113"/>
    </row>
    <row r="4" spans="1:14" s="9" customFormat="1" ht="15" x14ac:dyDescent="0.2">
      <c r="A4" s="103"/>
      <c r="B4" s="103"/>
      <c r="C4" s="113"/>
      <c r="D4" s="113"/>
      <c r="E4" s="113"/>
      <c r="F4" s="113"/>
      <c r="G4" s="113"/>
      <c r="H4" s="113"/>
      <c r="I4" s="113"/>
      <c r="J4" s="113"/>
      <c r="K4" s="113"/>
      <c r="L4" s="113"/>
      <c r="M4" s="113"/>
      <c r="N4" s="113"/>
    </row>
    <row r="5" spans="1:14" s="23" customFormat="1" ht="63" customHeight="1" x14ac:dyDescent="0.3">
      <c r="A5" s="112" t="str">
        <f>'[3]CONTEXTO ESTRATEGICO'!A12</f>
        <v>FORMULACIÓN DE INSTRUMENTOS</v>
      </c>
      <c r="B5" s="112"/>
      <c r="C5" s="112" t="str">
        <f>[3]ANALISIS!C8</f>
        <v>Desarrollar los estudios y diseños necesarios para determinar la viabilidad técnica, social y financiera de los proyectos de renovación y desarrollo urbano, de acuerdo con las líneas de acción de la Empresa, a través de la aplicación de instrumentos de gestión establecidos en la Ley.</v>
      </c>
      <c r="D5" s="112"/>
      <c r="E5" s="112"/>
      <c r="F5" s="112"/>
      <c r="G5" s="112"/>
      <c r="H5" s="112"/>
      <c r="I5" s="112"/>
      <c r="J5" s="112"/>
      <c r="K5" s="112"/>
      <c r="L5" s="112"/>
      <c r="M5" s="112"/>
      <c r="N5" s="112"/>
    </row>
    <row r="6" spans="1:14" s="19" customFormat="1" ht="12" x14ac:dyDescent="0.2">
      <c r="A6" s="85" t="s">
        <v>2</v>
      </c>
      <c r="B6" s="85" t="s">
        <v>3</v>
      </c>
      <c r="C6" s="79" t="s">
        <v>34</v>
      </c>
      <c r="D6" s="79" t="s">
        <v>4</v>
      </c>
      <c r="E6" s="79"/>
      <c r="F6" s="79" t="s">
        <v>33</v>
      </c>
      <c r="G6" s="79" t="s">
        <v>11</v>
      </c>
      <c r="H6" s="79" t="s">
        <v>12</v>
      </c>
      <c r="I6" s="79" t="s">
        <v>5</v>
      </c>
      <c r="J6" s="79"/>
      <c r="K6" s="79"/>
      <c r="L6" s="79" t="s">
        <v>6</v>
      </c>
      <c r="M6" s="79" t="s">
        <v>7</v>
      </c>
      <c r="N6" s="79" t="s">
        <v>8</v>
      </c>
    </row>
    <row r="7" spans="1:14" s="19" customFormat="1" ht="24" x14ac:dyDescent="0.2">
      <c r="A7" s="85"/>
      <c r="B7" s="85"/>
      <c r="C7" s="79"/>
      <c r="D7" s="11" t="s">
        <v>9</v>
      </c>
      <c r="E7" s="11" t="s">
        <v>10</v>
      </c>
      <c r="F7" s="79"/>
      <c r="G7" s="79"/>
      <c r="H7" s="79"/>
      <c r="I7" s="11" t="s">
        <v>13</v>
      </c>
      <c r="J7" s="11" t="s">
        <v>14</v>
      </c>
      <c r="K7" s="11" t="s">
        <v>15</v>
      </c>
      <c r="L7" s="79"/>
      <c r="M7" s="79"/>
      <c r="N7" s="79"/>
    </row>
    <row r="8" spans="1:14" s="25" customFormat="1" ht="214.5" customHeight="1" x14ac:dyDescent="0.2">
      <c r="A8" s="4" t="str">
        <f>[3]IDENTIFICACIÓN!A12</f>
        <v>R1</v>
      </c>
      <c r="B8" s="4" t="str">
        <f>'[3]CONTEXTO ESTRATEGICO'!J12</f>
        <v>Posibilidad de discrecionalidad en la toma de decisiones o uso indebido de información privilegiada para favorecimiento de un interés particular.</v>
      </c>
      <c r="C8" s="26" t="s">
        <v>40</v>
      </c>
      <c r="D8" s="4">
        <f>[3]ANALISIS!C11</f>
        <v>2</v>
      </c>
      <c r="E8" s="4">
        <f>[3]ANALISIS!D11</f>
        <v>4</v>
      </c>
      <c r="F8" s="24" t="str">
        <f>[3]ANALISIS!H11</f>
        <v>ZONA RIESGO ALTA</v>
      </c>
      <c r="G8" s="4" t="str">
        <f>CONCATENATE('[3]VALORACION CONTROLES'!C12,". ",'[3]VALORACION CONTROLES'!C13,". ",'[3]VALORACION CONTROLES'!C14)</f>
        <v>En cada contrato de prestación de servicios se estipula una cláusula de confidencialidad con el fin de dar un manejo adecuado de la información. Dentro del Ciclo de Estructuración de proyectos de renovación urbana se tiene establecido un control en la etapa de perfil preliminar para dar la aprobación a la continuidad del proyecto a la etapa de prefactibilidad (contratación de estudios técnicos) el cual es la aprobación del Comité Institucional de Gestión y Desempeño que se documenta en la Resolución de Puesta en Marcha del Proyecto. Mensualmente el profesional de la Subgerencia de Gestión Urbana realiza seguimiento a los proyectos mediante la evaluación del ciclo, el plan de acción y el documento FUSS. Si se encuentran inconsistencias se reportan las alarmas en los Comités Técnicos.. 0. 0</v>
      </c>
      <c r="H8" s="5" t="str">
        <f>'[3]VALORACIÓN DEL RIESGO'!F11</f>
        <v>PROBABILIDAD</v>
      </c>
      <c r="I8" s="4">
        <f>IF(B8="",0,(IF('[3]VALORACIÓN DEL RIESGO'!J11&lt;50,'[3]MAPA DE RIESGO'!C13,(IF(AND('[3]VALORACIÓN DEL RIESGO'!J11&gt;=51,H8="IMPACTO"),D8,(IF(AND('[3]VALORACIÓN DEL RIESGO'!J11&gt;=51,'[3]VALORACIÓN DEL RIESGO'!J11&lt;=75,H8="PROBABILIDAD"),(IF(D8-1&lt;=0,1,D8-1)),(IF(AND('[3]VALORACIÓN DEL RIESGO'!J11&gt;=76,'[3]VALORACIÓN DEL RIESGO'!J11&lt;=100,H8="PROBABILIDAD"),(IF(D8-2&lt;=0,1,D8-2)))))))))))</f>
        <v>1</v>
      </c>
      <c r="J8" s="4">
        <f>IF(B8="",0,(IF('[3]VALORACIÓN DEL RIESGO'!J11&lt;50,'[3]MAPA DE RIESGO'!D13,(IF(AND('[3]VALORACIÓN DEL RIESGO'!J11&gt;=51,H8="PROBABILIDAD"),E8,(IF(AND('[3]VALORACIÓN DEL RIESGO'!J11&gt;=51,'[3]VALORACIÓN DEL RIESGO'!J11&lt;=75,H8="IMPACTO"),(IF(E8-1&lt;=0,1,E8-1)),(IF(AND('[3]VALORACIÓN DEL RIESGO'!J11&gt;=76,'[3]VALORACIÓN DEL RIESGO'!J11&lt;=100,H8="IMPACTO"),(IF(E8-2&lt;=0,1,E8-2)))))))))))</f>
        <v>4</v>
      </c>
      <c r="K8" s="4">
        <f>(I8*J8)*4</f>
        <v>16</v>
      </c>
      <c r="L8" s="24" t="str">
        <f>IF(OR(AND(I8=3,J8=4),AND(I8=2,J8=5),AND(K8&gt;=52,K8&lt;=100)),"ZONA RIESGO EXTREMA",IF(OR(AND(I8=5,J8=2),AND(I8=4,J8=3),AND(I8=1,J8=4),AND(K8=20),AND(K8&gt;=28,K8&lt;=48)),"ZONA RIESGO ALTA",IF(OR(AND(I8=1,J8=3),AND(I8=4,J8=1),AND(K8=24)),"ZONA RIESGO MODERADA",IF(AND(K8&gt;=4,K8&lt;=16),"ZONA RIESGO BAJA"))))</f>
        <v>ZONA RIESGO ALTA</v>
      </c>
      <c r="M8" s="4" t="str">
        <f>[3]ANALISIS!I11</f>
        <v>EVITAR EL RIESGO</v>
      </c>
      <c r="N8" s="4" t="str">
        <f>[3]ANALISIS!J11</f>
        <v>1. Sensibilizar al personal en el adecuado tratamiento de datos e información confidencial.</v>
      </c>
    </row>
    <row r="9" spans="1:14" s="25" customFormat="1" ht="381" customHeight="1" x14ac:dyDescent="0.2">
      <c r="A9" s="4" t="str">
        <f>[3]IDENTIFICACIÓN!A13</f>
        <v>R2</v>
      </c>
      <c r="B9" s="4" t="str">
        <f>'[3]CONTEXTO ESTRATEGICO'!J13</f>
        <v>Posibilidad de retrasos en la formulación de los instrumentos de planeamiento.</v>
      </c>
      <c r="C9" s="26" t="s">
        <v>36</v>
      </c>
      <c r="D9" s="4">
        <f>[3]ANALISIS!C12</f>
        <v>2</v>
      </c>
      <c r="E9" s="4">
        <f>[3]ANALISIS!D12</f>
        <v>4</v>
      </c>
      <c r="F9" s="24" t="str">
        <f>[3]ANALISIS!H12</f>
        <v>ZONA RIESGO ALTA</v>
      </c>
      <c r="G9" s="4" t="str">
        <f>CONCATENATE('[3]VALORACION CONTROLES'!C13,". ",'[3]VALORACION CONTROLES'!C14,". ",'[3]VALORACION CONTROLES'!C15)</f>
        <v>0. 0. Al inicio de cada proyecto, el responsable de la formulación elabora un cronograma de trabajo para estimar los tiempo de la formulación del instrumento y se actualiza en la medida que se realizan modificaciones al mismo. Dentro de los Comités Técnicos se mantiene la evidencia de los cronogramas propuestos, así como del seguimiento descriptivo de los avances, de acuerdo con la metodología para la formulación de proyectos denominada Ciclo de Estructuración de Proyectos que contiene formatos y controles determinados para cada etapa de proyecto. 
De igual manera, el responsable de la formulación del instrumento coordina y realiza Comités de Coordinación Interinstitucional con entidades que intervienen en la formulación para garantizar que se cuenten con los lineamientos en la formulación de cada proyecto de manera oportuna y evitar retrasos. Se mantienen actas de las reuniones de los compromisos y temas tratados. De acuerdo a las etapas del ciclo de estructuración del proyecto y el cronograma de trabajo, el líder SIG, realiza seguimientos a la ejecución del proyecto mediante formato de seguimiento FUSS (mensual), plan de acción (trimestral), ciclo de estructuración e indicadores de gestión. (trimestral) y Comités Técnicos (mensual). En caso de presentarse retrasos en la formulación de los instrumentos de planeamiento, se generan alertas tanto en los instrumentos de seguimiento como en las reunioes de comités técnicos.</v>
      </c>
      <c r="H9" s="5" t="str">
        <f>'[3]VALORACIÓN DEL RIESGO'!F12</f>
        <v>PROBABILIDAD</v>
      </c>
      <c r="I9" s="4">
        <f>IF(B9="",0,(IF('[3]VALORACIÓN DEL RIESGO'!J12&lt;50,'[3]MAPA DE RIESGO'!C14,(IF(AND('[3]VALORACIÓN DEL RIESGO'!J12&gt;=51,H9="IMPACTO"),D9,(IF(AND('[3]VALORACIÓN DEL RIESGO'!J12&gt;=51,'[3]VALORACIÓN DEL RIESGO'!J12&lt;=75,H9="PROBABILIDAD"),(IF(D9-1&lt;=0,1,D9-1)),(IF(AND('[3]VALORACIÓN DEL RIESGO'!J12&gt;=76,'[3]VALORACIÓN DEL RIESGO'!J12&lt;=100,H9="PROBABILIDAD"),(IF(D9-2&lt;=0,1,D9-2)))))))))))</f>
        <v>2</v>
      </c>
      <c r="J9" s="4">
        <f>IF(B9="",0,(IF('[3]VALORACIÓN DEL RIESGO'!J12&lt;50,'[3]MAPA DE RIESGO'!D14,(IF(AND('[3]VALORACIÓN DEL RIESGO'!J12&gt;=51,H9="PROBABILIDAD"),E9,(IF(AND('[3]VALORACIÓN DEL RIESGO'!J12&gt;=51,'[3]VALORACIÓN DEL RIESGO'!J12&lt;=75,H9="IMPACTO"),(IF(E9-1&lt;=0,1,E9-1)),(IF(AND('[3]VALORACIÓN DEL RIESGO'!J12&gt;=76,'[3]VALORACIÓN DEL RIESGO'!J12&lt;=100,H9="IMPACTO"),(IF(E9-2&lt;=0,1,E9-2)))))))))))</f>
        <v>4</v>
      </c>
      <c r="K9" s="4">
        <f t="shared" ref="K9:K10" si="0">(I9*J9)*4</f>
        <v>32</v>
      </c>
      <c r="L9" s="24" t="str">
        <f t="shared" ref="L9:L10" si="1">IF(OR(AND(I9=3,J9=4),AND(I9=2,J9=5),AND(K9&gt;=52,K9&lt;=100)),"ZONA RIESGO EXTREMA",IF(OR(AND(I9=5,J9=2),AND(I9=4,J9=3),AND(I9=1,J9=4),AND(K9=20),AND(K9&gt;=28,K9&lt;=48)),"ZONA RIESGO ALTA",IF(OR(AND(I9=1,J9=3),AND(I9=4,J9=1),AND(K9=24)),"ZONA RIESGO MODERADA",IF(AND(K9&gt;=4,K9&lt;=16),"ZONA RIESGO BAJA"))))</f>
        <v>ZONA RIESGO ALTA</v>
      </c>
      <c r="M9" s="4" t="str">
        <f>[3]ANALISIS!I12</f>
        <v>EVITAR EL RIESGO</v>
      </c>
      <c r="N9" s="4" t="str">
        <f>[3]ANALISIS!J12</f>
        <v>1. Garantizar la estandarización y actualización de una metodología para la formulación de instrumentos de planeamiento.
2. Elaborar un cronograma de trabajo para la formulación de los proyectos y realizar los seguimientos a la ejecución de los proyectos.
3. Realizar la coordinación interinstitucional con entidades que intervienen en la formulación.</v>
      </c>
    </row>
    <row r="10" spans="1:14" s="25" customFormat="1" ht="400.5" customHeight="1" x14ac:dyDescent="0.2">
      <c r="A10" s="4" t="str">
        <f>[3]IDENTIFICACIÓN!A14</f>
        <v>R3</v>
      </c>
      <c r="B10" s="4" t="str">
        <f>'[3]CONTEXTO ESTRATEGICO'!J14</f>
        <v>Posibilidad de desactualización de estudios y diseños del proyecto.</v>
      </c>
      <c r="C10" s="26" t="s">
        <v>36</v>
      </c>
      <c r="D10" s="4">
        <f>[3]ANALISIS!C13</f>
        <v>2</v>
      </c>
      <c r="E10" s="4">
        <f>[3]ANALISIS!D13</f>
        <v>4</v>
      </c>
      <c r="F10" s="24" t="str">
        <f>[3]ANALISIS!H13</f>
        <v>ZONA RIESGO ALTA</v>
      </c>
      <c r="G10" s="4" t="str">
        <f>CONCATENATE('[3]VALORACION CONTROLES'!C18,". ",'[3]VALORACION CONTROLES'!C19,". ",'[3]VALORACION CONTROLES'!C20)</f>
        <v>Al inicio de cada proyecto, el responsable de la formulación elabora un cronograma de trabajo para estimar los tiempo de la formulación del instrumento y se actualiza en la medida que se realizan modificaciones al mismo. Dentro de los Comités Técnicos se mantiene la evidencia de los cronogramas propuestos, así como del seguimiento descriptivo de los avances, de acuerdo con la metodología para la formulación de proyectos denominada Ciclo de Estructuración de Proyectos que contiene formatos y controles determinados para cada etapa de proyecto. De igual manera, el responsable de la formulación del instrumento coordina y realiza Comités de Coordinación Interinstitucional con entidades que intervienen en la formulación para garantizar que se cuenten con los lineamientos en la formulación de cada proyecto de manera oportuna y evitar retrasos. Se mantienen actas de las reuniones de los compromisos y temas tratados. De acuerdo a las etapas del ciclo de estructuración del proyecto y el cronograma de trabajo, el líder SIG, realiza seguimientos a la ejecución del proyecto mediante formato de seguimiento FUSS (mensual), plan de acción (trimestral), ciclo de estructuración e indicadores de gestión. (trimestral) y Comités Técnicos (mensual). En caso de presentarse retrasos en la formulación de los instrumentos de planeamiento, se generan alertas tanto en los instrumentos de seguimiento como en las reunioes de comités técnicos. Como complemento al control, y de acuerdo con los estudios técnicos que se realicen, el líder del SIG mantiene actualizada una Base de datos de consultores con alto grado de experticia para la elaboración de estudios técnicos de manera semestral. En caso de detectar estudios o diseños del proyecto desactualizados, se contratatan nuevamente los estudios correspondientes y se informa la situación a los organismos de control interno de gestión y disciplinario.. 0. 0</v>
      </c>
      <c r="H10" s="5" t="str">
        <f>'[3]VALORACIÓN DEL RIESGO'!F13</f>
        <v>PROBABILIDAD</v>
      </c>
      <c r="I10" s="4">
        <f>IF(B10="",0,(IF('[3]VALORACIÓN DEL RIESGO'!J13&lt;50,'[3]MAPA DE RIESGO'!C15,(IF(AND('[3]VALORACIÓN DEL RIESGO'!J13&gt;=51,H10="IMPACTO"),D10,(IF(AND('[3]VALORACIÓN DEL RIESGO'!J13&gt;=51,'[3]VALORACIÓN DEL RIESGO'!J13&lt;=75,H10="PROBABILIDAD"),(IF(D10-1&lt;=0,1,D10-1)),(IF(AND('[3]VALORACIÓN DEL RIESGO'!J13&gt;=76,'[3]VALORACIÓN DEL RIESGO'!J13&lt;=100,H10="PROBABILIDAD"),(IF(D10-2&lt;=0,1,D10-2)))))))))))</f>
        <v>2</v>
      </c>
      <c r="J10" s="4">
        <f>IF(B10="",0,(IF('[3]VALORACIÓN DEL RIESGO'!J13&lt;50,'[3]MAPA DE RIESGO'!D15,(IF(AND('[3]VALORACIÓN DEL RIESGO'!J13&gt;=51,H10="PROBABILIDAD"),E10,(IF(AND('[3]VALORACIÓN DEL RIESGO'!J13&gt;=51,'[3]VALORACIÓN DEL RIESGO'!J13&lt;=75,H10="IMPACTO"),(IF(E10-1&lt;=0,1,E10-1)),(IF(AND('[3]VALORACIÓN DEL RIESGO'!J13&gt;=76,'[3]VALORACIÓN DEL RIESGO'!J13&lt;=100,H10="IMPACTO"),(IF(E10-2&lt;=0,1,E10-2)))))))))))</f>
        <v>4</v>
      </c>
      <c r="K10" s="4">
        <f t="shared" si="0"/>
        <v>32</v>
      </c>
      <c r="L10" s="24" t="str">
        <f t="shared" si="1"/>
        <v>ZONA RIESGO ALTA</v>
      </c>
      <c r="M10" s="4" t="str">
        <f>[3]ANALISIS!I13</f>
        <v>EVITAR EL RIESGO</v>
      </c>
      <c r="N10" s="4" t="str">
        <f>[3]ANALISIS!J13</f>
        <v xml:space="preserve">1. Elaborar un cronograma de trabajo para la formulación de los proyectos y realizar los seguimientos a la ejecución de los proyectos.
2. Realizar la coordinación interinstitucional con entidades que intervienen en la formulación.
3. Mantener actualizada la base de datos de consultores con alto grado de experticia para la elaboración de estudios técnicos. </v>
      </c>
    </row>
    <row r="11" spans="1:14" x14ac:dyDescent="0.2">
      <c r="C11" s="10"/>
    </row>
    <row r="12" spans="1:14" s="13" customFormat="1" ht="15" x14ac:dyDescent="0.25">
      <c r="A12" s="104" t="s">
        <v>41</v>
      </c>
      <c r="B12" s="104"/>
      <c r="C12" s="104" t="s">
        <v>42</v>
      </c>
      <c r="D12" s="104"/>
      <c r="E12" s="104" t="s">
        <v>43</v>
      </c>
      <c r="F12" s="104"/>
      <c r="G12" s="104"/>
    </row>
    <row r="13" spans="1:14" s="18" customFormat="1" ht="69.75" customHeight="1" x14ac:dyDescent="0.25">
      <c r="A13" s="105" t="s">
        <v>49</v>
      </c>
      <c r="B13" s="105"/>
      <c r="C13" s="105" t="s">
        <v>50</v>
      </c>
      <c r="D13" s="105"/>
      <c r="E13" s="105" t="s">
        <v>45</v>
      </c>
      <c r="F13" s="105"/>
      <c r="G13" s="105"/>
    </row>
    <row r="14" spans="1:14" s="18" customFormat="1" ht="14.25" customHeight="1" x14ac:dyDescent="0.25">
      <c r="A14" s="91" t="s">
        <v>74</v>
      </c>
      <c r="B14" s="93"/>
      <c r="C14" s="93"/>
      <c r="D14" s="93"/>
      <c r="E14" s="93"/>
      <c r="F14" s="93"/>
      <c r="G14" s="92"/>
    </row>
    <row r="15" spans="1:14" s="16" customFormat="1" x14ac:dyDescent="0.2">
      <c r="C15" s="13"/>
      <c r="D15" s="13"/>
    </row>
    <row r="16" spans="1:14" s="16" customFormat="1" x14ac:dyDescent="0.2">
      <c r="C16" s="13"/>
      <c r="D16" s="13"/>
    </row>
  </sheetData>
  <mergeCells count="24">
    <mergeCell ref="A1:N1"/>
    <mergeCell ref="A2:N2"/>
    <mergeCell ref="A3:B4"/>
    <mergeCell ref="A5:B5"/>
    <mergeCell ref="A6:A7"/>
    <mergeCell ref="B6:B7"/>
    <mergeCell ref="D6:E6"/>
    <mergeCell ref="C3:N4"/>
    <mergeCell ref="C5:N5"/>
    <mergeCell ref="M6:M7"/>
    <mergeCell ref="N6:N7"/>
    <mergeCell ref="I6:K6"/>
    <mergeCell ref="L6:L7"/>
    <mergeCell ref="A14:G14"/>
    <mergeCell ref="C6:C7"/>
    <mergeCell ref="F6:F7"/>
    <mergeCell ref="G6:G7"/>
    <mergeCell ref="H6:H7"/>
    <mergeCell ref="A12:B12"/>
    <mergeCell ref="A13:B13"/>
    <mergeCell ref="C12:D12"/>
    <mergeCell ref="E12:G12"/>
    <mergeCell ref="C13:D13"/>
    <mergeCell ref="E13:G13"/>
  </mergeCells>
  <conditionalFormatting sqref="F8:F10 L8:L10">
    <cfRule type="cellIs" dxfId="149" priority="8" stopIfTrue="1" operator="equal">
      <formula>"INACEPTABLE"</formula>
    </cfRule>
    <cfRule type="cellIs" dxfId="148" priority="9" stopIfTrue="1" operator="equal">
      <formula>"IMPORTANTE"</formula>
    </cfRule>
    <cfRule type="cellIs" dxfId="147" priority="10" stopIfTrue="1" operator="equal">
      <formula>"MODERADO"</formula>
    </cfRule>
  </conditionalFormatting>
  <conditionalFormatting sqref="F8:F10 L8:L10">
    <cfRule type="cellIs" dxfId="146" priority="7" stopIfTrue="1" operator="equal">
      <formula>"TOLERABLE"</formula>
    </cfRule>
  </conditionalFormatting>
  <conditionalFormatting sqref="F8:F10 L8:L10">
    <cfRule type="cellIs" dxfId="145" priority="5" stopIfTrue="1" operator="equal">
      <formula>"ZONA RIESGO ALTA"</formula>
    </cfRule>
    <cfRule type="cellIs" dxfId="144" priority="6" stopIfTrue="1" operator="equal">
      <formula>"ZONA RIESGO EXTREMA"</formula>
    </cfRule>
  </conditionalFormatting>
  <conditionalFormatting sqref="F8:F10 L8:L10">
    <cfRule type="cellIs" dxfId="143" priority="3" stopIfTrue="1" operator="equal">
      <formula>"ZONA RIESGO BAJA"</formula>
    </cfRule>
    <cfRule type="cellIs" dxfId="142" priority="4" stopIfTrue="1" operator="equal">
      <formula>"ZONA RIESGO MODERADA"</formula>
    </cfRule>
  </conditionalFormatting>
  <conditionalFormatting sqref="F8:F10 L8:L10">
    <cfRule type="cellIs" dxfId="141" priority="1" stopIfTrue="1" operator="equal">
      <formula>"ZONA RIESGO MODERADA"</formula>
    </cfRule>
    <cfRule type="cellIs" dxfId="140"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xr:uid="{00000000-0002-0000-0200-000000000000}"/>
    <dataValidation allowBlank="1" showInputMessage="1" showErrorMessage="1" prompt="Es la materialización del riesgo y las consecuencias de su aparición. Su escala es: 5 bajo impacto, 10 medio, 20 alto impacto._x000a_" sqref="E7" xr:uid="{00000000-0002-0000-0200-000001000000}"/>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C10 C15:C16" xr:uid="{00000000-0002-0000-0200-000002000000}">
      <formula1>#REF!</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tabColor rgb="FF92D050"/>
  </sheetPr>
  <dimension ref="A1:N14"/>
  <sheetViews>
    <sheetView topLeftCell="H1" workbookViewId="0">
      <selection activeCell="O6" sqref="O1:Q1048576"/>
    </sheetView>
  </sheetViews>
  <sheetFormatPr baseColWidth="10" defaultRowHeight="14.25" x14ac:dyDescent="0.2"/>
  <cols>
    <col min="1" max="1" width="7.85546875" style="10" customWidth="1"/>
    <col min="2" max="2" width="36.7109375" style="10" customWidth="1"/>
    <col min="3" max="3" width="16.140625" style="13" customWidth="1"/>
    <col min="4" max="4" width="15.28515625" style="10" customWidth="1"/>
    <col min="5" max="6" width="16.28515625" style="10" customWidth="1"/>
    <col min="7" max="7" width="48" style="10" customWidth="1"/>
    <col min="8" max="8" width="15.7109375" style="10" customWidth="1"/>
    <col min="9" max="9" width="13.85546875" style="10" customWidth="1"/>
    <col min="10" max="10" width="8.5703125" style="10" bestFit="1" customWidth="1"/>
    <col min="11" max="11" width="16.140625" style="10" customWidth="1"/>
    <col min="12" max="13" width="11.42578125" style="10"/>
    <col min="14" max="14" width="29.85546875" style="10" customWidth="1"/>
    <col min="15" max="16384" width="11.42578125" style="10"/>
  </cols>
  <sheetData>
    <row r="1" spans="1:14" ht="15" customHeight="1" x14ac:dyDescent="0.2">
      <c r="A1" s="114" t="str">
        <f>'[4]CONTEXTO ESTRATEGICO'!A1</f>
        <v>EMPRESA DE RENOVACIÓN Y DESARROLLO URBANO DE BOGOTÁ</v>
      </c>
      <c r="B1" s="115"/>
      <c r="C1" s="115"/>
      <c r="D1" s="115"/>
      <c r="E1" s="115"/>
      <c r="F1" s="115"/>
      <c r="G1" s="115"/>
      <c r="H1" s="115"/>
      <c r="I1" s="115"/>
      <c r="J1" s="115"/>
      <c r="K1" s="115"/>
      <c r="L1" s="115"/>
      <c r="M1" s="115"/>
      <c r="N1" s="116"/>
    </row>
    <row r="2" spans="1:14" ht="15" customHeight="1" x14ac:dyDescent="0.2">
      <c r="A2" s="117" t="s">
        <v>48</v>
      </c>
      <c r="B2" s="118"/>
      <c r="C2" s="118"/>
      <c r="D2" s="118"/>
      <c r="E2" s="118"/>
      <c r="F2" s="118"/>
      <c r="G2" s="118"/>
      <c r="H2" s="118"/>
      <c r="I2" s="118"/>
      <c r="J2" s="118"/>
      <c r="K2" s="118"/>
      <c r="L2" s="118"/>
      <c r="M2" s="118"/>
      <c r="N2" s="119"/>
    </row>
    <row r="3" spans="1:14" s="9" customFormat="1" ht="15" customHeight="1" x14ac:dyDescent="0.2">
      <c r="A3" s="103" t="s">
        <v>0</v>
      </c>
      <c r="B3" s="103"/>
      <c r="C3" s="113" t="s">
        <v>1</v>
      </c>
      <c r="D3" s="113"/>
      <c r="E3" s="113"/>
      <c r="F3" s="113"/>
      <c r="G3" s="113"/>
      <c r="H3" s="113"/>
      <c r="I3" s="113"/>
      <c r="J3" s="113"/>
      <c r="K3" s="113"/>
      <c r="L3" s="113"/>
      <c r="M3" s="113"/>
      <c r="N3" s="113"/>
    </row>
    <row r="4" spans="1:14" s="9" customFormat="1" ht="15" x14ac:dyDescent="0.2">
      <c r="A4" s="103"/>
      <c r="B4" s="103"/>
      <c r="C4" s="113"/>
      <c r="D4" s="113"/>
      <c r="E4" s="113"/>
      <c r="F4" s="113"/>
      <c r="G4" s="113"/>
      <c r="H4" s="113"/>
      <c r="I4" s="113"/>
      <c r="J4" s="113"/>
      <c r="K4" s="113"/>
      <c r="L4" s="113"/>
      <c r="M4" s="113"/>
      <c r="N4" s="113"/>
    </row>
    <row r="5" spans="1:14" s="23" customFormat="1" ht="47.25" customHeight="1" x14ac:dyDescent="0.3">
      <c r="A5" s="112" t="str">
        <f>'[4]CONTEXTO ESTRATEGICO'!A12</f>
        <v>EVALUACIÓN FINANCIERA DE PROYECTOS</v>
      </c>
      <c r="B5" s="112"/>
      <c r="C5" s="112" t="str">
        <f>[4]ANALISIS!C8</f>
        <v>Determinar la viabilidad económica y financiera de los proyectos priorizados de la Empresa, así como constituir y realizar el seguimiento a los esquemas fiduciarios que se requieran.</v>
      </c>
      <c r="D5" s="112"/>
      <c r="E5" s="112"/>
      <c r="F5" s="112"/>
      <c r="G5" s="112"/>
      <c r="H5" s="112"/>
      <c r="I5" s="112"/>
      <c r="J5" s="112"/>
      <c r="K5" s="112"/>
      <c r="L5" s="112"/>
      <c r="M5" s="112"/>
      <c r="N5" s="112"/>
    </row>
    <row r="6" spans="1:14" s="19" customFormat="1" ht="15" customHeight="1" x14ac:dyDescent="0.2">
      <c r="A6" s="85" t="s">
        <v>2</v>
      </c>
      <c r="B6" s="85" t="s">
        <v>3</v>
      </c>
      <c r="C6" s="79" t="s">
        <v>34</v>
      </c>
      <c r="D6" s="79" t="s">
        <v>4</v>
      </c>
      <c r="E6" s="79"/>
      <c r="F6" s="79" t="s">
        <v>33</v>
      </c>
      <c r="G6" s="79" t="s">
        <v>11</v>
      </c>
      <c r="H6" s="79" t="s">
        <v>12</v>
      </c>
      <c r="I6" s="79" t="s">
        <v>5</v>
      </c>
      <c r="J6" s="79"/>
      <c r="K6" s="79"/>
      <c r="L6" s="79" t="s">
        <v>6</v>
      </c>
      <c r="M6" s="79" t="s">
        <v>7</v>
      </c>
      <c r="N6" s="79" t="s">
        <v>8</v>
      </c>
    </row>
    <row r="7" spans="1:14" s="19" customFormat="1" ht="24" x14ac:dyDescent="0.2">
      <c r="A7" s="85"/>
      <c r="B7" s="85"/>
      <c r="C7" s="79"/>
      <c r="D7" s="11" t="s">
        <v>9</v>
      </c>
      <c r="E7" s="11" t="s">
        <v>10</v>
      </c>
      <c r="F7" s="79"/>
      <c r="G7" s="79"/>
      <c r="H7" s="79"/>
      <c r="I7" s="11" t="s">
        <v>13</v>
      </c>
      <c r="J7" s="11" t="s">
        <v>14</v>
      </c>
      <c r="K7" s="11" t="s">
        <v>15</v>
      </c>
      <c r="L7" s="79"/>
      <c r="M7" s="79"/>
      <c r="N7" s="79"/>
    </row>
    <row r="8" spans="1:14" s="25" customFormat="1" ht="98.25" customHeight="1" x14ac:dyDescent="0.2">
      <c r="A8" s="4" t="str">
        <f>[4]IDENTIFICACIÓN!A12</f>
        <v>R1</v>
      </c>
      <c r="B8" s="4" t="str">
        <f>'[4]CONTEXTO ESTRATEGICO'!J12</f>
        <v>Posibilidad de reportes errados o inexactos de información oficial sobre el estado de los negocios fiduciarios.</v>
      </c>
      <c r="C8" s="26" t="s">
        <v>37</v>
      </c>
      <c r="D8" s="4">
        <f>[4]ANALISIS!C11</f>
        <v>5</v>
      </c>
      <c r="E8" s="4">
        <f>[4]ANALISIS!D11</f>
        <v>4</v>
      </c>
      <c r="F8" s="24" t="str">
        <f>[4]ANALISIS!H11</f>
        <v>ZONA RIESGO EXTREMA</v>
      </c>
      <c r="G8" s="4" t="s">
        <v>52</v>
      </c>
      <c r="H8" s="5" t="str">
        <f>'[4]VALORACIÓN DEL RIESGO'!F11</f>
        <v>PROBABILIDAD</v>
      </c>
      <c r="I8" s="4">
        <f>IF(B8="",0,(IF('[4]VALORACIÓN DEL RIESGO'!J11&lt;50,'[4]MAPA DE RIESGO'!C13,(IF(AND('[4]VALORACIÓN DEL RIESGO'!J11&gt;=51,H8="IMPACTO"),D8,(IF(AND('[4]VALORACIÓN DEL RIESGO'!J11&gt;=51,'[4]VALORACIÓN DEL RIESGO'!J11&lt;=75,H8="PROBABILIDAD"),(IF(D8-1&lt;=0,1,D8-1)),(IF(AND('[4]VALORACIÓN DEL RIESGO'!J11&gt;=76,'[4]VALORACIÓN DEL RIESGO'!J11&lt;=100,H8="PROBABILIDAD"),(IF(D8-2&lt;=0,1,D8-2)))))))))))</f>
        <v>5</v>
      </c>
      <c r="J8" s="4">
        <f>IF(B8="",0,(IF('[4]VALORACIÓN DEL RIESGO'!J11&lt;50,'[4]MAPA DE RIESGO'!D13,(IF(AND('[4]VALORACIÓN DEL RIESGO'!J11&gt;=51,H8="PROBABILIDAD"),E8,(IF(AND('[4]VALORACIÓN DEL RIESGO'!J11&gt;=51,'[4]VALORACIÓN DEL RIESGO'!J11&lt;=75,H8="IMPACTO"),(IF(E8-1&lt;=0,1,E8-1)),(IF(AND('[4]VALORACIÓN DEL RIESGO'!J11&gt;=76,'[4]VALORACIÓN DEL RIESGO'!J11&lt;=100,H8="IMPACTO"),(IF(E8-2&lt;=0,1,E8-2)))))))))))</f>
        <v>4</v>
      </c>
      <c r="K8" s="4">
        <f>(I8*J8)*4</f>
        <v>80</v>
      </c>
      <c r="L8" s="24" t="str">
        <f>IF(OR(AND(I8=3,J8=4),AND(I8=2,J8=5),AND(K8&gt;=52,K8&lt;=100)),"ZONA RIESGO EXTREMA",IF(OR(AND(I8=5,J8=2),AND(I8=4,J8=3),AND(I8=1,J8=4),AND(K8=20),AND(K8&gt;=28,K8&lt;=48)),"ZONA RIESGO ALTA",IF(OR(AND(I8=1,J8=3),AND(I8=4,J8=1),AND(K8=24)),"ZONA RIESGO MODERADA",IF(AND(K8&gt;=4,K8&lt;=16),"ZONA RIESGO BAJA"))))</f>
        <v>ZONA RIESGO EXTREMA</v>
      </c>
      <c r="M8" s="4" t="str">
        <f>[4]ANALISIS!I11</f>
        <v>EVITAR EL RIESGO</v>
      </c>
      <c r="N8" s="6" t="s">
        <v>59</v>
      </c>
    </row>
    <row r="9" spans="1:14" s="25" customFormat="1" ht="266.25" customHeight="1" x14ac:dyDescent="0.2">
      <c r="A9" s="4" t="str">
        <f>[4]IDENTIFICACIÓN!A13</f>
        <v>R2</v>
      </c>
      <c r="B9" s="4" t="str">
        <f>'[4]CONTEXTO ESTRATEGICO'!K13</f>
        <v xml:space="preserve">Reprocesos en el trámite de instrucciones, y documentos fiduciarios
Rotación de miembros de Junta y supervisores de contratos. </v>
      </c>
      <c r="C9" s="26" t="s">
        <v>37</v>
      </c>
      <c r="D9" s="4">
        <f>[4]ANALISIS!C12</f>
        <v>5</v>
      </c>
      <c r="E9" s="4">
        <f>[4]ANALISIS!D12</f>
        <v>4</v>
      </c>
      <c r="F9" s="24" t="str">
        <f>[4]ANALISIS!H12</f>
        <v>ZONA RIESGO EXTREMA</v>
      </c>
      <c r="G9" s="4" t="str">
        <f>CONCATENATE('[4]VALORACION CONTROLES'!C13,". ",'[4]VALORACION CONTROLES'!C14,". ",'[4]VALORACION CONTROLES'!C15)</f>
        <v>No se encuentra documentado el control.. 0. 0</v>
      </c>
      <c r="H9" s="5">
        <f>'[4]VALORACIÓN DEL RIESGO'!F12</f>
        <v>0</v>
      </c>
      <c r="I9" s="4">
        <f>IF(B9="",0,(IF('[4]VALORACIÓN DEL RIESGO'!J12&lt;50,'[4]MAPA DE RIESGO'!C14,(IF(AND('[4]VALORACIÓN DEL RIESGO'!J12&gt;=51,H9="IMPACTO"),D9,(IF(AND('[4]VALORACIÓN DEL RIESGO'!J12&gt;=51,'[4]VALORACIÓN DEL RIESGO'!J12&lt;=75,H9="PROBABILIDAD"),(IF(D9-1&lt;=0,1,D9-1)),(IF(AND('[4]VALORACIÓN DEL RIESGO'!J12&gt;=76,'[4]VALORACIÓN DEL RIESGO'!J12&lt;=100,H9="PROBABILIDAD"),(IF(D9-2&lt;=0,1,D9-2)))))))))))</f>
        <v>5</v>
      </c>
      <c r="J9" s="4">
        <f>IF(B9="",0,(IF('[4]VALORACIÓN DEL RIESGO'!J12&lt;50,'[4]MAPA DE RIESGO'!D14,(IF(AND('[4]VALORACIÓN DEL RIESGO'!J12&gt;=51,H9="PROBABILIDAD"),E9,(IF(AND('[4]VALORACIÓN DEL RIESGO'!J12&gt;=51,'[4]VALORACIÓN DEL RIESGO'!J12&lt;=75,H9="IMPACTO"),(IF(E9-1&lt;=0,1,E9-1)),(IF(AND('[4]VALORACIÓN DEL RIESGO'!J12&gt;=76,'[4]VALORACIÓN DEL RIESGO'!J12&lt;=100,H9="IMPACTO"),(IF(E9-2&lt;=0,1,E9-2)))))))))))</f>
        <v>4</v>
      </c>
      <c r="K9" s="4">
        <f t="shared" ref="K9" si="0">(I9*J9)*4</f>
        <v>80</v>
      </c>
      <c r="L9" s="24" t="str">
        <f t="shared" ref="L9" si="1">IF(OR(AND(I9=3,J9=4),AND(I9=2,J9=5),AND(K9&gt;=52,K9&lt;=100)),"ZONA RIESGO EXTREMA",IF(OR(AND(I9=5,J9=2),AND(I9=4,J9=3),AND(I9=1,J9=4),AND(K9=20),AND(K9&gt;=28,K9&lt;=48)),"ZONA RIESGO ALTA",IF(OR(AND(I9=1,J9=3),AND(I9=4,J9=1),AND(K9=24)),"ZONA RIESGO MODERADA",IF(AND(K9&gt;=4,K9&lt;=16),"ZONA RIESGO BAJA"))))</f>
        <v>ZONA RIESGO EXTREMA</v>
      </c>
      <c r="M9" s="4" t="str">
        <f>[4]ANALISIS!I12</f>
        <v>EVITAR EL RIESGO</v>
      </c>
      <c r="N9" s="4" t="s">
        <v>60</v>
      </c>
    </row>
    <row r="11" spans="1:14" s="13" customFormat="1" ht="15" x14ac:dyDescent="0.25">
      <c r="A11" s="104" t="s">
        <v>41</v>
      </c>
      <c r="B11" s="104"/>
      <c r="C11" s="104" t="s">
        <v>42</v>
      </c>
      <c r="D11" s="104"/>
      <c r="E11" s="104" t="s">
        <v>43</v>
      </c>
      <c r="F11" s="104"/>
      <c r="G11" s="104"/>
    </row>
    <row r="12" spans="1:14" s="18" customFormat="1" ht="86.25" customHeight="1" x14ac:dyDescent="0.25">
      <c r="A12" s="105" t="s">
        <v>58</v>
      </c>
      <c r="B12" s="105"/>
      <c r="C12" s="105" t="s">
        <v>53</v>
      </c>
      <c r="D12" s="105"/>
      <c r="E12" s="105" t="s">
        <v>45</v>
      </c>
      <c r="F12" s="105"/>
      <c r="G12" s="105"/>
    </row>
    <row r="13" spans="1:14" s="18" customFormat="1" ht="14.25" customHeight="1" x14ac:dyDescent="0.25">
      <c r="A13" s="91" t="s">
        <v>74</v>
      </c>
      <c r="B13" s="93"/>
      <c r="C13" s="93"/>
      <c r="D13" s="93"/>
      <c r="E13" s="93"/>
      <c r="F13" s="93"/>
      <c r="G13" s="92"/>
    </row>
    <row r="14" spans="1:14" s="16" customFormat="1" x14ac:dyDescent="0.2">
      <c r="C14" s="13"/>
      <c r="D14" s="13"/>
    </row>
  </sheetData>
  <mergeCells count="24">
    <mergeCell ref="A1:N1"/>
    <mergeCell ref="A2:N2"/>
    <mergeCell ref="A3:B4"/>
    <mergeCell ref="A5:B5"/>
    <mergeCell ref="A6:A7"/>
    <mergeCell ref="B6:B7"/>
    <mergeCell ref="D6:E6"/>
    <mergeCell ref="M6:M7"/>
    <mergeCell ref="N6:N7"/>
    <mergeCell ref="C6:C7"/>
    <mergeCell ref="C5:N5"/>
    <mergeCell ref="C3:N4"/>
    <mergeCell ref="F6:F7"/>
    <mergeCell ref="G6:G7"/>
    <mergeCell ref="H6:H7"/>
    <mergeCell ref="I6:K6"/>
    <mergeCell ref="L6:L7"/>
    <mergeCell ref="A13:G13"/>
    <mergeCell ref="A11:B11"/>
    <mergeCell ref="C11:D11"/>
    <mergeCell ref="E11:G11"/>
    <mergeCell ref="A12:B12"/>
    <mergeCell ref="C12:D12"/>
    <mergeCell ref="E12:G12"/>
  </mergeCells>
  <conditionalFormatting sqref="F8:F9 L8:L9">
    <cfRule type="cellIs" dxfId="139" priority="8" stopIfTrue="1" operator="equal">
      <formula>"INACEPTABLE"</formula>
    </cfRule>
    <cfRule type="cellIs" dxfId="138" priority="9" stopIfTrue="1" operator="equal">
      <formula>"IMPORTANTE"</formula>
    </cfRule>
    <cfRule type="cellIs" dxfId="137" priority="10" stopIfTrue="1" operator="equal">
      <formula>"MODERADO"</formula>
    </cfRule>
  </conditionalFormatting>
  <conditionalFormatting sqref="F8:F9 L8:L9">
    <cfRule type="cellIs" dxfId="136" priority="7" stopIfTrue="1" operator="equal">
      <formula>"TOLERABLE"</formula>
    </cfRule>
  </conditionalFormatting>
  <conditionalFormatting sqref="F8:F9 L8:L9">
    <cfRule type="cellIs" dxfId="135" priority="5" stopIfTrue="1" operator="equal">
      <formula>"ZONA RIESGO ALTA"</formula>
    </cfRule>
    <cfRule type="cellIs" dxfId="134" priority="6" stopIfTrue="1" operator="equal">
      <formula>"ZONA RIESGO EXTREMA"</formula>
    </cfRule>
  </conditionalFormatting>
  <conditionalFormatting sqref="F8:F9 L8:L9">
    <cfRule type="cellIs" dxfId="133" priority="3" stopIfTrue="1" operator="equal">
      <formula>"ZONA RIESGO BAJA"</formula>
    </cfRule>
    <cfRule type="cellIs" dxfId="132" priority="4" stopIfTrue="1" operator="equal">
      <formula>"ZONA RIESGO MODERADA"</formula>
    </cfRule>
  </conditionalFormatting>
  <conditionalFormatting sqref="F8:F9 L8:L9">
    <cfRule type="cellIs" dxfId="131" priority="1" stopIfTrue="1" operator="equal">
      <formula>"ZONA RIESGO MODERADA"</formula>
    </cfRule>
    <cfRule type="cellIs" dxfId="130" priority="2" stopIfTrue="1" operator="equal">
      <formula>"ZONA RIESGO ALTA"</formula>
    </cfRule>
  </conditionalFormatting>
  <dataValidations count="4">
    <dataValidation allowBlank="1" showInputMessage="1" showErrorMessage="1" prompt="La probabilidad se encuentra determinada por una escala de 1 a 3, siendo 1 la menor probabilidad de ocurrencia del riesgo y 3 la mayor probabilidad de  ocurrencia." sqref="D7" xr:uid="{00000000-0002-0000-0300-000000000000}"/>
    <dataValidation allowBlank="1" showInputMessage="1" showErrorMessage="1" prompt="Es la materialización del riesgo y las consecuencias de su aparición. Su escala es: 5 bajo impacto, 10 medio, 20 alto impacto._x000a_" sqref="E7" xr:uid="{00000000-0002-0000-0300-000001000000}"/>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C9" xr:uid="{00000000-0002-0000-0300-000002000000}">
      <formula1>$A$28:$A$36</formula1>
    </dataValidation>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14" xr:uid="{00000000-0002-0000-0300-000003000000}">
      <formula1>$A$27:$A$35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tabColor rgb="FF92D050"/>
  </sheetPr>
  <dimension ref="A1:N12"/>
  <sheetViews>
    <sheetView topLeftCell="E1" workbookViewId="0">
      <selection activeCell="O1" sqref="O1:Q1048576"/>
    </sheetView>
  </sheetViews>
  <sheetFormatPr baseColWidth="10" defaultRowHeight="14.25" x14ac:dyDescent="0.2"/>
  <cols>
    <col min="1" max="1" width="8.7109375" style="10" customWidth="1"/>
    <col min="2" max="2" width="36.7109375" style="10" customWidth="1"/>
    <col min="3" max="3" width="15.7109375" style="13" customWidth="1"/>
    <col min="4" max="4" width="15.28515625" style="10" customWidth="1"/>
    <col min="5" max="5" width="10.7109375" style="10" customWidth="1"/>
    <col min="6" max="6" width="15.7109375" style="10" customWidth="1"/>
    <col min="7" max="7" width="47.7109375" style="10" customWidth="1"/>
    <col min="8" max="8" width="15.7109375" style="10" customWidth="1"/>
    <col min="9" max="9" width="14.7109375" style="10" customWidth="1"/>
    <col min="10" max="10" width="8.5703125" style="10" bestFit="1" customWidth="1"/>
    <col min="11" max="11" width="15.7109375" style="10" customWidth="1"/>
    <col min="12" max="12" width="13.7109375" style="10" customWidth="1"/>
    <col min="13" max="13" width="14.7109375" style="10" customWidth="1"/>
    <col min="14" max="14" width="29.7109375" style="10" customWidth="1"/>
    <col min="15" max="16384" width="11.42578125" style="10"/>
  </cols>
  <sheetData>
    <row r="1" spans="1:14" ht="15.75" x14ac:dyDescent="0.2">
      <c r="A1" s="114" t="str">
        <f>'[5]CONTEXTO ESTRATEGICO'!A1</f>
        <v>EMPRESA DE RENOVACIÓN Y DESARROLLO URBANO DE BOGOTÁ</v>
      </c>
      <c r="B1" s="115"/>
      <c r="C1" s="115"/>
      <c r="D1" s="115"/>
      <c r="E1" s="115"/>
      <c r="F1" s="115"/>
      <c r="G1" s="115"/>
      <c r="H1" s="115"/>
      <c r="I1" s="115"/>
      <c r="J1" s="115"/>
      <c r="K1" s="115"/>
      <c r="L1" s="115"/>
      <c r="M1" s="115"/>
      <c r="N1" s="116"/>
    </row>
    <row r="2" spans="1:14" ht="15.75" x14ac:dyDescent="0.2">
      <c r="A2" s="117" t="s">
        <v>48</v>
      </c>
      <c r="B2" s="118"/>
      <c r="C2" s="118"/>
      <c r="D2" s="118"/>
      <c r="E2" s="118"/>
      <c r="F2" s="118"/>
      <c r="G2" s="118"/>
      <c r="H2" s="118"/>
      <c r="I2" s="118"/>
      <c r="J2" s="118"/>
      <c r="K2" s="118"/>
      <c r="L2" s="118"/>
      <c r="M2" s="118"/>
      <c r="N2" s="119"/>
    </row>
    <row r="3" spans="1:14" s="9" customFormat="1" ht="15.75" customHeight="1" x14ac:dyDescent="0.2">
      <c r="A3" s="103" t="s">
        <v>0</v>
      </c>
      <c r="B3" s="103"/>
      <c r="C3" s="123" t="s">
        <v>1</v>
      </c>
      <c r="D3" s="124"/>
      <c r="E3" s="124"/>
      <c r="F3" s="124"/>
      <c r="G3" s="124"/>
      <c r="H3" s="124"/>
      <c r="I3" s="124"/>
      <c r="J3" s="124"/>
      <c r="K3" s="124"/>
      <c r="L3" s="124"/>
      <c r="M3" s="124"/>
      <c r="N3" s="125"/>
    </row>
    <row r="4" spans="1:14" s="9" customFormat="1" ht="15.75" customHeight="1" x14ac:dyDescent="0.2">
      <c r="A4" s="103"/>
      <c r="B4" s="103"/>
      <c r="C4" s="126"/>
      <c r="D4" s="127"/>
      <c r="E4" s="127"/>
      <c r="F4" s="127"/>
      <c r="G4" s="127"/>
      <c r="H4" s="127"/>
      <c r="I4" s="127"/>
      <c r="J4" s="127"/>
      <c r="K4" s="127"/>
      <c r="L4" s="127"/>
      <c r="M4" s="127"/>
      <c r="N4" s="128"/>
    </row>
    <row r="5" spans="1:14" s="23" customFormat="1" ht="69" customHeight="1" x14ac:dyDescent="0.3">
      <c r="A5" s="112" t="str">
        <f>'[5]CONTEXTO ESTRATEGICO'!A12</f>
        <v>GESTIÓN PREDIAL Y SOCIAL</v>
      </c>
      <c r="B5" s="112"/>
      <c r="C5" s="120" t="str">
        <f>'[5]CONTEXTO ESTRATEGICO'!B24</f>
        <v>Adelantar el proceso de gestión de suelo, mediante la adquisición de los predios, por motivos de utilidad pública e interés social, que sean requeridos por la Empresa, para la ejecución de los programas y proyectos de renovación y desarrollo urbano de la ciudad, de conformidad con la normatividad vigente.</v>
      </c>
      <c r="D5" s="121"/>
      <c r="E5" s="121"/>
      <c r="F5" s="121"/>
      <c r="G5" s="121"/>
      <c r="H5" s="121"/>
      <c r="I5" s="121"/>
      <c r="J5" s="121"/>
      <c r="K5" s="121"/>
      <c r="L5" s="121"/>
      <c r="M5" s="121"/>
      <c r="N5" s="122"/>
    </row>
    <row r="6" spans="1:14" s="19" customFormat="1" ht="15" customHeight="1" x14ac:dyDescent="0.2">
      <c r="A6" s="85" t="s">
        <v>2</v>
      </c>
      <c r="B6" s="85" t="s">
        <v>3</v>
      </c>
      <c r="C6" s="77" t="s">
        <v>34</v>
      </c>
      <c r="D6" s="79" t="s">
        <v>4</v>
      </c>
      <c r="E6" s="79"/>
      <c r="F6" s="77" t="s">
        <v>33</v>
      </c>
      <c r="G6" s="77" t="s">
        <v>11</v>
      </c>
      <c r="H6" s="77" t="s">
        <v>12</v>
      </c>
      <c r="I6" s="79" t="s">
        <v>5</v>
      </c>
      <c r="J6" s="79"/>
      <c r="K6" s="79"/>
      <c r="L6" s="79" t="s">
        <v>6</v>
      </c>
      <c r="M6" s="79" t="s">
        <v>7</v>
      </c>
      <c r="N6" s="79" t="s">
        <v>8</v>
      </c>
    </row>
    <row r="7" spans="1:14" s="19" customFormat="1" ht="24" x14ac:dyDescent="0.2">
      <c r="A7" s="85"/>
      <c r="B7" s="85"/>
      <c r="C7" s="78"/>
      <c r="D7" s="11" t="s">
        <v>9</v>
      </c>
      <c r="E7" s="11" t="s">
        <v>10</v>
      </c>
      <c r="F7" s="78"/>
      <c r="G7" s="78"/>
      <c r="H7" s="78"/>
      <c r="I7" s="11" t="s">
        <v>13</v>
      </c>
      <c r="J7" s="11" t="s">
        <v>14</v>
      </c>
      <c r="K7" s="11" t="s">
        <v>15</v>
      </c>
      <c r="L7" s="79"/>
      <c r="M7" s="79"/>
      <c r="N7" s="79"/>
    </row>
    <row r="8" spans="1:14" s="25" customFormat="1" ht="262.5" customHeight="1" x14ac:dyDescent="0.2">
      <c r="A8" s="4" t="str">
        <f>[5]IDENTIFICACIÓN!A12</f>
        <v>R1</v>
      </c>
      <c r="B8" s="4" t="str">
        <f>'[5]CONTEXTO ESTRATEGICO'!J12</f>
        <v>Posibilidad de uso indebido de información privilegiada para favorecimiento de un interés particular.</v>
      </c>
      <c r="C8" s="26" t="s">
        <v>40</v>
      </c>
      <c r="D8" s="4">
        <f>[5]ANALISIS!C11</f>
        <v>3</v>
      </c>
      <c r="E8" s="4">
        <f>[5]ANALISIS!D11</f>
        <v>4</v>
      </c>
      <c r="F8" s="24" t="str">
        <f>[5]ANALISIS!H11</f>
        <v>ZONA RIESGO EXTREMA</v>
      </c>
      <c r="G8" s="4" t="str">
        <f>CONCATENATE('[5]VALORACION CONTROLES'!C12,". ",'[5]VALORACION CONTROLES'!C13,". ",'[5]VALORACION CONTROLES'!C14)</f>
        <v>Para cada contrato de prestación de servicios se tiene establecida la obligación "Mantener la reserva y confidencialidad de la información que obtenga como consecuencia de las actividades que desarrolle para el cumplimiento del objeto del contrato" la cual es objeto de verificación por parte del Supervisor mensualmente mediante el Certificado de Supervisión. De igual manera, se realizan los Comités de Autoevaluación y Seguimiento de manera trimestral donde se hace seguimiento al avance del proceso de adquisición predial, al cumplimiento de los términos establecidos por la normatividad y al cumplimiento del Plan de Gestión Social, los cuales quedan documentados en actas y en los formatos de seguimiento con las medidas adoptadas según los resultados y en caso de detectar alguna situación de uso indebido de información se informa a las instancias de Control correspondiente.  . 0. 0</v>
      </c>
      <c r="H8" s="5" t="str">
        <f>'[5]VALORACIÓN DEL RIESGO'!F11</f>
        <v>PROBABILIDAD</v>
      </c>
      <c r="I8" s="4">
        <f>IF(B8="",0,(IF('[5]VALORACIÓN DEL RIESGO'!J11&lt;50,'[5]MAPA DE RIESGO'!C13,(IF(AND('[5]VALORACIÓN DEL RIESGO'!J11&gt;=51,H8="IMPACTO"),D8,(IF(AND('[5]VALORACIÓN DEL RIESGO'!J11&gt;=51,'[5]VALORACIÓN DEL RIESGO'!J11&lt;=75,H8="PROBABILIDAD"),(IF(D8-1&lt;=0,1,D8-1)),(IF(AND('[5]VALORACIÓN DEL RIESGO'!J11&gt;=76,'[5]VALORACIÓN DEL RIESGO'!J11&lt;=100,H8="PROBABILIDAD"),(IF(D8-2&lt;=0,1,D8-2)))))))))))</f>
        <v>1</v>
      </c>
      <c r="J8" s="4">
        <f>IF(B8="",0,(IF('[5]VALORACIÓN DEL RIESGO'!J11&lt;50,'[5]MAPA DE RIESGO'!D13,(IF(AND('[5]VALORACIÓN DEL RIESGO'!J11&gt;=51,H8="PROBABILIDAD"),E8,(IF(AND('[5]VALORACIÓN DEL RIESGO'!J11&gt;=51,'[5]VALORACIÓN DEL RIESGO'!J11&lt;=75,H8="IMPACTO"),(IF(E8-1&lt;=0,1,E8-1)),(IF(AND('[5]VALORACIÓN DEL RIESGO'!J11&gt;=76,'[5]VALORACIÓN DEL RIESGO'!J11&lt;=100,H8="IMPACTO"),(IF(E8-2&lt;=0,1,E8-2)))))))))))</f>
        <v>4</v>
      </c>
      <c r="K8" s="4">
        <f>(I8*J8)*4</f>
        <v>16</v>
      </c>
      <c r="L8" s="24" t="str">
        <f>IF(OR(AND(I8=3,J8=4),AND(I8=2,J8=5),AND(K8&gt;=52,K8&lt;=100)),"ZONA RIESGO EXTREMA",IF(OR(AND(I8=5,J8=2),AND(I8=4,J8=3),AND(I8=1,J8=4),AND(K8=20),AND(K8&gt;=28,K8&lt;=48)),"ZONA RIESGO ALTA",IF(OR(AND(I8=1,J8=3),AND(I8=4,J8=1),AND(K8=24)),"ZONA RIESGO MODERADA",IF(AND(K8&gt;=4,K8&lt;=16),"ZONA RIESGO BAJA"))))</f>
        <v>ZONA RIESGO ALTA</v>
      </c>
      <c r="M8" s="4" t="str">
        <f>[5]ANALISIS!I11</f>
        <v>EVITAR EL RIESGO</v>
      </c>
      <c r="N8" s="4" t="str">
        <f>[5]ANALISIS!J11</f>
        <v>Socializar el Código de Integridad en los equipos de trabajo de la Dirección de Predios y de la Oficina de Gestión Social y los protocolos de la información según su clasificación.</v>
      </c>
    </row>
    <row r="10" spans="1:14" s="13" customFormat="1" ht="15" x14ac:dyDescent="0.25">
      <c r="A10" s="104" t="s">
        <v>41</v>
      </c>
      <c r="B10" s="104"/>
      <c r="C10" s="104" t="s">
        <v>42</v>
      </c>
      <c r="D10" s="104"/>
      <c r="E10" s="104" t="s">
        <v>43</v>
      </c>
      <c r="F10" s="104"/>
      <c r="G10" s="104"/>
    </row>
    <row r="11" spans="1:14" s="18" customFormat="1" ht="107.25" customHeight="1" x14ac:dyDescent="0.25">
      <c r="A11" s="105" t="s">
        <v>54</v>
      </c>
      <c r="B11" s="105"/>
      <c r="C11" s="105" t="s">
        <v>55</v>
      </c>
      <c r="D11" s="105"/>
      <c r="E11" s="105" t="s">
        <v>45</v>
      </c>
      <c r="F11" s="105"/>
      <c r="G11" s="105"/>
    </row>
    <row r="12" spans="1:14" s="18" customFormat="1" ht="14.25" customHeight="1" x14ac:dyDescent="0.25">
      <c r="A12" s="91" t="s">
        <v>74</v>
      </c>
      <c r="B12" s="93"/>
      <c r="C12" s="93"/>
      <c r="D12" s="93"/>
      <c r="E12" s="93"/>
      <c r="F12" s="93"/>
      <c r="G12" s="92"/>
    </row>
  </sheetData>
  <mergeCells count="24">
    <mergeCell ref="A1:N1"/>
    <mergeCell ref="A2:N2"/>
    <mergeCell ref="A3:B4"/>
    <mergeCell ref="A5:B5"/>
    <mergeCell ref="A6:A7"/>
    <mergeCell ref="B6:B7"/>
    <mergeCell ref="D6:E6"/>
    <mergeCell ref="M6:M7"/>
    <mergeCell ref="N6:N7"/>
    <mergeCell ref="C6:C7"/>
    <mergeCell ref="C5:N5"/>
    <mergeCell ref="C3:N4"/>
    <mergeCell ref="F6:F7"/>
    <mergeCell ref="G6:G7"/>
    <mergeCell ref="H6:H7"/>
    <mergeCell ref="I6:K6"/>
    <mergeCell ref="L6:L7"/>
    <mergeCell ref="A12:G12"/>
    <mergeCell ref="A10:B10"/>
    <mergeCell ref="C10:D10"/>
    <mergeCell ref="E10:G10"/>
    <mergeCell ref="A11:B11"/>
    <mergeCell ref="C11:D11"/>
    <mergeCell ref="E11:G11"/>
  </mergeCells>
  <conditionalFormatting sqref="F8 L8">
    <cfRule type="cellIs" dxfId="129" priority="8" stopIfTrue="1" operator="equal">
      <formula>"INACEPTABLE"</formula>
    </cfRule>
    <cfRule type="cellIs" dxfId="128" priority="9" stopIfTrue="1" operator="equal">
      <formula>"IMPORTANTE"</formula>
    </cfRule>
    <cfRule type="cellIs" dxfId="127" priority="10" stopIfTrue="1" operator="equal">
      <formula>"MODERADO"</formula>
    </cfRule>
  </conditionalFormatting>
  <conditionalFormatting sqref="F8 L8">
    <cfRule type="cellIs" dxfId="126" priority="7" stopIfTrue="1" operator="equal">
      <formula>"TOLERABLE"</formula>
    </cfRule>
  </conditionalFormatting>
  <conditionalFormatting sqref="F8 L8">
    <cfRule type="cellIs" dxfId="125" priority="5" stopIfTrue="1" operator="equal">
      <formula>"ZONA RIESGO ALTA"</formula>
    </cfRule>
    <cfRule type="cellIs" dxfId="124" priority="6" stopIfTrue="1" operator="equal">
      <formula>"ZONA RIESGO EXTREMA"</formula>
    </cfRule>
  </conditionalFormatting>
  <conditionalFormatting sqref="F8 L8">
    <cfRule type="cellIs" dxfId="123" priority="3" stopIfTrue="1" operator="equal">
      <formula>"ZONA RIESGO BAJA"</formula>
    </cfRule>
    <cfRule type="cellIs" dxfId="122" priority="4" stopIfTrue="1" operator="equal">
      <formula>"ZONA RIESGO MODERADA"</formula>
    </cfRule>
  </conditionalFormatting>
  <conditionalFormatting sqref="F8 L8">
    <cfRule type="cellIs" dxfId="121" priority="1" stopIfTrue="1" operator="equal">
      <formula>"ZONA RIESGO MODERADA"</formula>
    </cfRule>
    <cfRule type="cellIs" dxfId="120"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xr:uid="{00000000-0002-0000-0400-000000000000}"/>
    <dataValidation allowBlank="1" showInputMessage="1" showErrorMessage="1" prompt="Es la materialización del riesgo y las consecuencias de su aparición. Su escala es: 5 bajo impacto, 10 medio, 20 alto impacto._x000a_" sqref="E7" xr:uid="{00000000-0002-0000-0400-000001000000}"/>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 xr:uid="{00000000-0002-0000-0400-000002000000}">
      <formula1>$B$13:$B$21</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tabColor rgb="FF92D050"/>
  </sheetPr>
  <dimension ref="A1:N13"/>
  <sheetViews>
    <sheetView topLeftCell="H9" workbookViewId="0">
      <selection activeCell="O9" sqref="O1:Q1048576"/>
    </sheetView>
  </sheetViews>
  <sheetFormatPr baseColWidth="10" defaultRowHeight="14.25" x14ac:dyDescent="0.2"/>
  <cols>
    <col min="1" max="1" width="8.7109375" style="10" customWidth="1"/>
    <col min="2" max="2" width="36.7109375" style="10" customWidth="1"/>
    <col min="3" max="3" width="15.7109375" style="13" customWidth="1"/>
    <col min="4" max="4" width="15.28515625" style="10" customWidth="1"/>
    <col min="5" max="5" width="10.7109375" style="10" customWidth="1"/>
    <col min="6" max="6" width="16.7109375" style="10" customWidth="1"/>
    <col min="7" max="7" width="47.7109375" style="10" customWidth="1"/>
    <col min="8" max="8" width="15.7109375" style="10" customWidth="1"/>
    <col min="9" max="9" width="14.7109375" style="10" customWidth="1"/>
    <col min="10" max="10" width="9.7109375" style="10" customWidth="1"/>
    <col min="11" max="11" width="15.7109375" style="10" customWidth="1"/>
    <col min="12" max="12" width="13.7109375" style="10" customWidth="1"/>
    <col min="13" max="13" width="14.7109375" style="10" customWidth="1"/>
    <col min="14" max="14" width="29.7109375" style="10" customWidth="1"/>
    <col min="15" max="16384" width="11.42578125" style="10"/>
  </cols>
  <sheetData>
    <row r="1" spans="1:14" ht="14.25" customHeight="1" x14ac:dyDescent="0.2">
      <c r="A1" s="114" t="str">
        <f>'[6]CONTEXTO ESTRATEGICO'!A1</f>
        <v>EMPRESA DE RENOVACIÓN Y DESARROLLO URBANO DE BOGOTÁ</v>
      </c>
      <c r="B1" s="115"/>
      <c r="C1" s="115"/>
      <c r="D1" s="115"/>
      <c r="E1" s="115"/>
      <c r="F1" s="115"/>
      <c r="G1" s="115"/>
      <c r="H1" s="115"/>
      <c r="I1" s="115"/>
      <c r="J1" s="115"/>
      <c r="K1" s="115"/>
      <c r="L1" s="115"/>
      <c r="M1" s="115"/>
      <c r="N1" s="116"/>
    </row>
    <row r="2" spans="1:14" ht="14.25" customHeight="1" x14ac:dyDescent="0.2">
      <c r="A2" s="117" t="s">
        <v>48</v>
      </c>
      <c r="B2" s="118"/>
      <c r="C2" s="118"/>
      <c r="D2" s="118"/>
      <c r="E2" s="118"/>
      <c r="F2" s="118"/>
      <c r="G2" s="118"/>
      <c r="H2" s="118"/>
      <c r="I2" s="118"/>
      <c r="J2" s="118"/>
      <c r="K2" s="118"/>
      <c r="L2" s="118"/>
      <c r="M2" s="118"/>
      <c r="N2" s="119"/>
    </row>
    <row r="3" spans="1:14" s="9" customFormat="1" ht="22.5" customHeight="1" x14ac:dyDescent="0.2">
      <c r="A3" s="132" t="s">
        <v>0</v>
      </c>
      <c r="B3" s="132"/>
      <c r="C3" s="123" t="s">
        <v>1</v>
      </c>
      <c r="D3" s="124"/>
      <c r="E3" s="124"/>
      <c r="F3" s="124"/>
      <c r="G3" s="124"/>
      <c r="H3" s="124"/>
      <c r="I3" s="124"/>
      <c r="J3" s="124"/>
      <c r="K3" s="124"/>
      <c r="L3" s="124"/>
      <c r="M3" s="124"/>
      <c r="N3" s="125"/>
    </row>
    <row r="4" spans="1:14" s="9" customFormat="1" ht="15" customHeight="1" x14ac:dyDescent="0.2">
      <c r="A4" s="103"/>
      <c r="B4" s="103"/>
      <c r="C4" s="129"/>
      <c r="D4" s="130"/>
      <c r="E4" s="130"/>
      <c r="F4" s="130"/>
      <c r="G4" s="130"/>
      <c r="H4" s="130"/>
      <c r="I4" s="130"/>
      <c r="J4" s="130"/>
      <c r="K4" s="130"/>
      <c r="L4" s="130"/>
      <c r="M4" s="130"/>
      <c r="N4" s="131"/>
    </row>
    <row r="5" spans="1:14" s="23" customFormat="1" ht="63" customHeight="1" x14ac:dyDescent="0.3">
      <c r="A5" s="112" t="str">
        <f>'[6]CONTEXTO ESTRATEGICO'!A12</f>
        <v>EJECUCIÓN DE PROYECTOS</v>
      </c>
      <c r="B5" s="112"/>
      <c r="C5" s="112" t="str">
        <f>[6]ANALISIS!C8</f>
        <v>Gestionar la elaboración de los diseños técnicos y urbanísticos, así como ejecutar las obras de urbanismo y construcción necesarias para el desarrollo de los proyectos de la empresa.</v>
      </c>
      <c r="D5" s="112"/>
      <c r="E5" s="112"/>
      <c r="F5" s="112"/>
      <c r="G5" s="112"/>
      <c r="H5" s="112"/>
      <c r="I5" s="112"/>
      <c r="J5" s="112"/>
      <c r="K5" s="112"/>
      <c r="L5" s="112"/>
      <c r="M5" s="112"/>
      <c r="N5" s="112"/>
    </row>
    <row r="6" spans="1:14" s="19" customFormat="1" ht="12" x14ac:dyDescent="0.2">
      <c r="A6" s="85" t="s">
        <v>2</v>
      </c>
      <c r="B6" s="85" t="s">
        <v>3</v>
      </c>
      <c r="C6" s="79" t="s">
        <v>34</v>
      </c>
      <c r="D6" s="79" t="s">
        <v>4</v>
      </c>
      <c r="E6" s="79"/>
      <c r="F6" s="79" t="s">
        <v>33</v>
      </c>
      <c r="G6" s="79" t="s">
        <v>11</v>
      </c>
      <c r="H6" s="79" t="s">
        <v>12</v>
      </c>
      <c r="I6" s="79" t="s">
        <v>5</v>
      </c>
      <c r="J6" s="79"/>
      <c r="K6" s="79"/>
      <c r="L6" s="79" t="s">
        <v>6</v>
      </c>
      <c r="M6" s="79" t="s">
        <v>7</v>
      </c>
      <c r="N6" s="79" t="s">
        <v>8</v>
      </c>
    </row>
    <row r="7" spans="1:14" s="19" customFormat="1" ht="24" x14ac:dyDescent="0.2">
      <c r="A7" s="85"/>
      <c r="B7" s="85"/>
      <c r="C7" s="79"/>
      <c r="D7" s="11" t="s">
        <v>9</v>
      </c>
      <c r="E7" s="11" t="s">
        <v>10</v>
      </c>
      <c r="F7" s="79"/>
      <c r="G7" s="79"/>
      <c r="H7" s="79"/>
      <c r="I7" s="11" t="s">
        <v>13</v>
      </c>
      <c r="J7" s="11" t="s">
        <v>14</v>
      </c>
      <c r="K7" s="11" t="s">
        <v>15</v>
      </c>
      <c r="L7" s="79"/>
      <c r="M7" s="79"/>
      <c r="N7" s="79"/>
    </row>
    <row r="8" spans="1:14" s="25" customFormat="1" ht="140.25" x14ac:dyDescent="0.2">
      <c r="A8" s="4" t="str">
        <f>[6]IDENTIFICACIÓN!A12</f>
        <v>R1</v>
      </c>
      <c r="B8" s="4" t="str">
        <f>'[6]CONTEXTO ESTRATEGICO'!J12</f>
        <v>Posibilidad de recibir o solicitar dádivas para estructurar documentos técnicos preliminares orientados a un interés particular.</v>
      </c>
      <c r="C8" s="26" t="s">
        <v>40</v>
      </c>
      <c r="D8" s="4">
        <f>[6]ANALISIS!C11</f>
        <v>2</v>
      </c>
      <c r="E8" s="4">
        <f>[6]ANALISIS!D11</f>
        <v>3</v>
      </c>
      <c r="F8" s="24" t="str">
        <f>[6]ANALISIS!H11</f>
        <v>ZONA RIESGO MODERADA</v>
      </c>
      <c r="G8" s="4" t="str">
        <f>CONCATENATE('[6]VALORACION CONTROLES'!C12,". ",'[6]VALORACION CONTROLES'!C13,". ",'[6]VALORACION CONTROLES'!C14)</f>
        <v>El documento técnico de soporte es revisado por el Subgerente de Desarrollo de Proyectos cada vez que se requiera para someterlo a una eventual viabilización. La viabilización del proyecto se surte por el Comité Fiduciario para los que aplique o por un el supervisor luego de cumplidos los requisitos de perfeccionamiento de la documentación técnica, la cual queda registrada en acta de aprobación. El proceso revisa si la información insumo es consistente con los resultados del estudio técnico de soporte.. 0. 0</v>
      </c>
      <c r="H8" s="5" t="str">
        <f>'[6]VALORACIÓN DEL RIESGO'!F11</f>
        <v>PROBABILIDAD</v>
      </c>
      <c r="I8" s="4">
        <f>IF(B8="",0,(IF('[6]VALORACIÓN DEL RIESGO'!J11&lt;50,'[6]MAPA DE RIESGO'!C13,(IF(AND('[6]VALORACIÓN DEL RIESGO'!J11&gt;=51,H8="IMPACTO"),D8,(IF(AND('[6]VALORACIÓN DEL RIESGO'!J11&gt;=51,'[6]VALORACIÓN DEL RIESGO'!J11&lt;=75,H8="PROBABILIDAD"),(IF(D8-1&lt;=0,1,D8-1)),(IF(AND('[6]VALORACIÓN DEL RIESGO'!J11&gt;=76,'[6]VALORACIÓN DEL RIESGO'!J11&lt;=100,H8="PROBABILIDAD"),(IF(D8-2&lt;=0,1,D8-2)))))))))))</f>
        <v>1</v>
      </c>
      <c r="J8" s="4">
        <f>IF(B8="",0,(IF('[6]VALORACIÓN DEL RIESGO'!J11&lt;50,'[6]MAPA DE RIESGO'!D13,(IF(AND('[6]VALORACIÓN DEL RIESGO'!J11&gt;=51,H8="PROBABILIDAD"),E8,(IF(AND('[6]VALORACIÓN DEL RIESGO'!J11&gt;=51,'[6]VALORACIÓN DEL RIESGO'!J11&lt;=75,H8="IMPACTO"),(IF(E8-1&lt;=0,1,E8-1)),(IF(AND('[6]VALORACIÓN DEL RIESGO'!J11&gt;=76,'[6]VALORACIÓN DEL RIESGO'!J11&lt;=100,H8="IMPACTO"),(IF(E8-2&lt;=0,1,E8-2)))))))))))</f>
        <v>3</v>
      </c>
      <c r="K8" s="4">
        <f>(I8*J8)*4</f>
        <v>12</v>
      </c>
      <c r="L8" s="24" t="str">
        <f>IF(OR(AND(I8=3,J8=4),AND(I8=2,J8=5),AND(K8&gt;=52,K8&lt;=100)),"ZONA RIESGO EXTREMA",IF(OR(AND(I8=5,J8=2),AND(I8=4,J8=3),AND(I8=1,J8=4),AND(K8=20),AND(K8&gt;=28,K8&lt;=48)),"ZONA RIESGO ALTA",IF(OR(AND(I8=1,J8=3),AND(I8=4,J8=1),AND(K8=24)),"ZONA RIESGO MODERADA",IF(AND(K8&gt;=4,K8&lt;=16),"ZONA RIESGO BAJA"))))</f>
        <v>ZONA RIESGO MODERADA</v>
      </c>
      <c r="M8" s="4" t="str">
        <f>[6]ANALISIS!I11</f>
        <v>EVITAR EL RIESGO</v>
      </c>
      <c r="N8" s="4" t="str">
        <f>[6]ANALISIS!J11</f>
        <v xml:space="preserve">Establecer un mecanismo de registro de control de cambios de los DTS. </v>
      </c>
    </row>
    <row r="9" spans="1:14" s="25" customFormat="1" ht="344.25" customHeight="1" x14ac:dyDescent="0.2">
      <c r="A9" s="4" t="str">
        <f>[6]IDENTIFICACIÓN!A13</f>
        <v>R2</v>
      </c>
      <c r="B9" s="4" t="str">
        <f>'[6]CONTEXTO ESTRATEGICO'!J13</f>
        <v>Posibilidad de aceptar o solicitar dádivas para recibir parcial y/o final un producto u obra sin el cumplimiento de los requisitos técnicos.</v>
      </c>
      <c r="C9" s="26" t="s">
        <v>40</v>
      </c>
      <c r="D9" s="4">
        <f>[6]ANALISIS!C12</f>
        <v>2</v>
      </c>
      <c r="E9" s="4">
        <f>[6]ANALISIS!D12</f>
        <v>3</v>
      </c>
      <c r="F9" s="24" t="str">
        <f>[6]ANALISIS!H12</f>
        <v>ZONA RIESGO MODERADA</v>
      </c>
      <c r="G9" s="4" t="str">
        <f>CONCATENATE('[6]VALORACION CONTROLES'!C13,". ",'[6]VALORACION CONTROLES'!C14,". ",'[6]VALORACION CONTROLES'!C15)</f>
        <v>0. 0. El documento técnico de soporte es revisado por el Subgerente de Desarrollo de Proyectos cada vez que se requiera para someterlo a una eventual viabilización. La viabilización del proyecto se surte por el Comité Fiduciario para los que aplique o por un el supervisor luego de cumplidos los requisitos de perfeccionamiento de la documentación técnica, la cual queda registrada en acta de aprobación. El proceso revisa si la información insumo es consistente con los resultados del estudio técnico de soporte.</v>
      </c>
      <c r="H9" s="5" t="str">
        <f>'[6]VALORACIÓN DEL RIESGO'!F12</f>
        <v>PROBABILIDAD</v>
      </c>
      <c r="I9" s="4">
        <f>IF(B9="",0,(IF('[6]VALORACIÓN DEL RIESGO'!J12&lt;50,'[6]MAPA DE RIESGO'!C14,(IF(AND('[6]VALORACIÓN DEL RIESGO'!J12&gt;=51,H9="IMPACTO"),D9,(IF(AND('[6]VALORACIÓN DEL RIESGO'!J12&gt;=51,'[6]VALORACIÓN DEL RIESGO'!J12&lt;=75,H9="PROBABILIDAD"),(IF(D9-1&lt;=0,1,D9-1)),(IF(AND('[6]VALORACIÓN DEL RIESGO'!J12&gt;=76,'[6]VALORACIÓN DEL RIESGO'!J12&lt;=100,H9="PROBABILIDAD"),(IF(D9-2&lt;=0,1,D9-2)))))))))))</f>
        <v>2</v>
      </c>
      <c r="J9" s="4">
        <f>IF(B9="",0,(IF('[6]VALORACIÓN DEL RIESGO'!J12&lt;50,'[6]MAPA DE RIESGO'!D14,(IF(AND('[6]VALORACIÓN DEL RIESGO'!J12&gt;=51,H9="PROBABILIDAD"),E9,(IF(AND('[6]VALORACIÓN DEL RIESGO'!J12&gt;=51,'[6]VALORACIÓN DEL RIESGO'!J12&lt;=75,H9="IMPACTO"),(IF(E9-1&lt;=0,1,E9-1)),(IF(AND('[6]VALORACIÓN DEL RIESGO'!J12&gt;=76,'[6]VALORACIÓN DEL RIESGO'!J12&lt;=100,H9="IMPACTO"),(IF(E9-2&lt;=0,1,E9-2)))))))))))</f>
        <v>3</v>
      </c>
      <c r="K9" s="4">
        <f t="shared" ref="K9" si="0">(I9*J9)*4</f>
        <v>24</v>
      </c>
      <c r="L9" s="24" t="str">
        <f t="shared" ref="L9" si="1">IF(OR(AND(I9=3,J9=4),AND(I9=2,J9=5),AND(K9&gt;=52,K9&lt;=100)),"ZONA RIESGO EXTREMA",IF(OR(AND(I9=5,J9=2),AND(I9=4,J9=3),AND(I9=1,J9=4),AND(K9=20),AND(K9&gt;=28,K9&lt;=48)),"ZONA RIESGO ALTA",IF(OR(AND(I9=1,J9=3),AND(I9=4,J9=1),AND(K9=24)),"ZONA RIESGO MODERADA",IF(AND(K9&gt;=4,K9&lt;=16),"ZONA RIESGO BAJA"))))</f>
        <v>ZONA RIESGO MODERADA</v>
      </c>
      <c r="M9" s="4" t="str">
        <f>[6]ANALISIS!I12</f>
        <v>EVITAR EL RIESGO</v>
      </c>
      <c r="N9" s="4" t="str">
        <f>[6]ANALISIS!J12</f>
        <v xml:space="preserve">Establecer un mecanismo de registro de control de cambios de los DTS. </v>
      </c>
    </row>
    <row r="10" spans="1:14" s="7" customFormat="1" ht="15" x14ac:dyDescent="0.2"/>
    <row r="11" spans="1:14" s="13" customFormat="1" ht="15" x14ac:dyDescent="0.25">
      <c r="A11" s="104" t="s">
        <v>41</v>
      </c>
      <c r="B11" s="104"/>
      <c r="C11" s="104" t="s">
        <v>42</v>
      </c>
      <c r="D11" s="104"/>
      <c r="E11" s="104" t="s">
        <v>43</v>
      </c>
      <c r="F11" s="104"/>
      <c r="G11" s="104"/>
    </row>
    <row r="12" spans="1:14" s="18" customFormat="1" ht="68.25" customHeight="1" x14ac:dyDescent="0.25">
      <c r="A12" s="105" t="s">
        <v>56</v>
      </c>
      <c r="B12" s="105"/>
      <c r="C12" s="105" t="s">
        <v>57</v>
      </c>
      <c r="D12" s="105"/>
      <c r="E12" s="105" t="s">
        <v>45</v>
      </c>
      <c r="F12" s="105"/>
      <c r="G12" s="105"/>
    </row>
    <row r="13" spans="1:14" s="18" customFormat="1" ht="14.25" customHeight="1" x14ac:dyDescent="0.25">
      <c r="A13" s="91" t="s">
        <v>74</v>
      </c>
      <c r="B13" s="93"/>
      <c r="C13" s="93"/>
      <c r="D13" s="93"/>
      <c r="E13" s="93"/>
      <c r="F13" s="93"/>
      <c r="G13" s="92"/>
    </row>
  </sheetData>
  <mergeCells count="24">
    <mergeCell ref="L6:L7"/>
    <mergeCell ref="A1:N1"/>
    <mergeCell ref="A2:N2"/>
    <mergeCell ref="A5:B5"/>
    <mergeCell ref="A6:A7"/>
    <mergeCell ref="B6:B7"/>
    <mergeCell ref="D6:E6"/>
    <mergeCell ref="I6:K6"/>
    <mergeCell ref="A13:G13"/>
    <mergeCell ref="C3:N4"/>
    <mergeCell ref="C5:N5"/>
    <mergeCell ref="A11:B11"/>
    <mergeCell ref="C11:D11"/>
    <mergeCell ref="E11:G11"/>
    <mergeCell ref="A12:B12"/>
    <mergeCell ref="C12:D12"/>
    <mergeCell ref="E12:G12"/>
    <mergeCell ref="M6:M7"/>
    <mergeCell ref="N6:N7"/>
    <mergeCell ref="C6:C7"/>
    <mergeCell ref="F6:F7"/>
    <mergeCell ref="G6:G7"/>
    <mergeCell ref="H6:H7"/>
    <mergeCell ref="A3:B4"/>
  </mergeCells>
  <conditionalFormatting sqref="F8:F9 L8:L9">
    <cfRule type="cellIs" dxfId="119" priority="8" stopIfTrue="1" operator="equal">
      <formula>"INACEPTABLE"</formula>
    </cfRule>
    <cfRule type="cellIs" dxfId="118" priority="9" stopIfTrue="1" operator="equal">
      <formula>"IMPORTANTE"</formula>
    </cfRule>
    <cfRule type="cellIs" dxfId="117" priority="10" stopIfTrue="1" operator="equal">
      <formula>"MODERADO"</formula>
    </cfRule>
  </conditionalFormatting>
  <conditionalFormatting sqref="F8:F9 L8:L9">
    <cfRule type="cellIs" dxfId="116" priority="7" stopIfTrue="1" operator="equal">
      <formula>"TOLERABLE"</formula>
    </cfRule>
  </conditionalFormatting>
  <conditionalFormatting sqref="F8:F9 L8:L9">
    <cfRule type="cellIs" dxfId="115" priority="5" stopIfTrue="1" operator="equal">
      <formula>"ZONA RIESGO ALTA"</formula>
    </cfRule>
    <cfRule type="cellIs" dxfId="114" priority="6" stopIfTrue="1" operator="equal">
      <formula>"ZONA RIESGO EXTREMA"</formula>
    </cfRule>
  </conditionalFormatting>
  <conditionalFormatting sqref="F8:F9 L8:L9">
    <cfRule type="cellIs" dxfId="113" priority="3" stopIfTrue="1" operator="equal">
      <formula>"ZONA RIESGO BAJA"</formula>
    </cfRule>
    <cfRule type="cellIs" dxfId="112" priority="4" stopIfTrue="1" operator="equal">
      <formula>"ZONA RIESGO MODERADA"</formula>
    </cfRule>
  </conditionalFormatting>
  <conditionalFormatting sqref="F8:F9 L8:L9">
    <cfRule type="cellIs" dxfId="111" priority="1" stopIfTrue="1" operator="equal">
      <formula>"ZONA RIESGO MODERADA"</formula>
    </cfRule>
    <cfRule type="cellIs" dxfId="110"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xr:uid="{00000000-0002-0000-0500-000000000000}"/>
    <dataValidation allowBlank="1" showInputMessage="1" showErrorMessage="1" prompt="Es la materialización del riesgo y las consecuencias de su aparición. Su escala es: 5 bajo impacto, 10 medio, 20 alto impacto._x000a_" sqref="E7" xr:uid="{00000000-0002-0000-0500-000001000000}"/>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C9" xr:uid="{00000000-0002-0000-0500-000002000000}">
      <formula1>#REF!</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tabColor rgb="FF92D050"/>
  </sheetPr>
  <dimension ref="A1:N13"/>
  <sheetViews>
    <sheetView topLeftCell="G1" workbookViewId="0">
      <selection activeCell="O6" sqref="O1:Q1048576"/>
    </sheetView>
  </sheetViews>
  <sheetFormatPr baseColWidth="10" defaultRowHeight="14.25" x14ac:dyDescent="0.2"/>
  <cols>
    <col min="1" max="1" width="8.7109375" style="10" customWidth="1"/>
    <col min="2" max="2" width="36.7109375" style="10" customWidth="1"/>
    <col min="3" max="3" width="15.7109375" style="13" customWidth="1"/>
    <col min="4" max="4" width="15.28515625" style="10" customWidth="1"/>
    <col min="5" max="5" width="10.7109375" style="10" customWidth="1"/>
    <col min="6" max="6" width="16.7109375" style="10" customWidth="1"/>
    <col min="7" max="7" width="47.7109375" style="10" customWidth="1"/>
    <col min="8" max="8" width="15.7109375" style="10" customWidth="1"/>
    <col min="9" max="9" width="14.7109375" style="10" customWidth="1"/>
    <col min="10" max="10" width="9.7109375" style="10" customWidth="1"/>
    <col min="11" max="11" width="15.7109375" style="10" customWidth="1"/>
    <col min="12" max="12" width="13.7109375" style="10" customWidth="1"/>
    <col min="13" max="13" width="14.7109375" style="10" customWidth="1"/>
    <col min="14" max="14" width="29.7109375" style="10" customWidth="1"/>
    <col min="15" max="16384" width="11.42578125" style="10"/>
  </cols>
  <sheetData>
    <row r="1" spans="1:14" ht="14.25" customHeight="1" x14ac:dyDescent="0.2">
      <c r="A1" s="114" t="str">
        <f>'[7]CONTEXTO ESTRATEGICO'!A1</f>
        <v>EMPRESA DE RENOVACIÓN Y DESARROLLO URBANO DE BOGOTÁ</v>
      </c>
      <c r="B1" s="115"/>
      <c r="C1" s="115"/>
      <c r="D1" s="115"/>
      <c r="E1" s="115"/>
      <c r="F1" s="115"/>
      <c r="G1" s="115"/>
      <c r="H1" s="115"/>
      <c r="I1" s="115"/>
      <c r="J1" s="115"/>
      <c r="K1" s="115"/>
      <c r="L1" s="115"/>
      <c r="M1" s="115"/>
      <c r="N1" s="116"/>
    </row>
    <row r="2" spans="1:14" ht="14.25" customHeight="1" x14ac:dyDescent="0.2">
      <c r="A2" s="117" t="s">
        <v>48</v>
      </c>
      <c r="B2" s="118"/>
      <c r="C2" s="118"/>
      <c r="D2" s="118"/>
      <c r="E2" s="118"/>
      <c r="F2" s="118"/>
      <c r="G2" s="118"/>
      <c r="H2" s="118"/>
      <c r="I2" s="118"/>
      <c r="J2" s="118"/>
      <c r="K2" s="118"/>
      <c r="L2" s="118"/>
      <c r="M2" s="118"/>
      <c r="N2" s="119"/>
    </row>
    <row r="3" spans="1:14" s="9" customFormat="1" ht="22.5" customHeight="1" x14ac:dyDescent="0.2">
      <c r="A3" s="103" t="s">
        <v>0</v>
      </c>
      <c r="B3" s="103"/>
      <c r="C3" s="113" t="s">
        <v>1</v>
      </c>
      <c r="D3" s="113"/>
      <c r="E3" s="113"/>
      <c r="F3" s="113"/>
      <c r="G3" s="113"/>
      <c r="H3" s="113"/>
      <c r="I3" s="113"/>
      <c r="J3" s="113"/>
      <c r="K3" s="113"/>
      <c r="L3" s="113"/>
      <c r="M3" s="113"/>
      <c r="N3" s="113"/>
    </row>
    <row r="4" spans="1:14" s="9" customFormat="1" ht="15" x14ac:dyDescent="0.2">
      <c r="A4" s="103"/>
      <c r="B4" s="103"/>
      <c r="C4" s="113"/>
      <c r="D4" s="113"/>
      <c r="E4" s="113"/>
      <c r="F4" s="113"/>
      <c r="G4" s="113"/>
      <c r="H4" s="113"/>
      <c r="I4" s="113"/>
      <c r="J4" s="113"/>
      <c r="K4" s="113"/>
      <c r="L4" s="113"/>
      <c r="M4" s="113"/>
      <c r="N4" s="113"/>
    </row>
    <row r="5" spans="1:14" s="23" customFormat="1" ht="90" customHeight="1" x14ac:dyDescent="0.3">
      <c r="A5" s="112" t="str">
        <f>'[7]CONTEXTO ESTRATEGICO'!A12</f>
        <v>COMERCIALIZACIÓN</v>
      </c>
      <c r="B5" s="112"/>
      <c r="C5" s="112" t="str">
        <f>[7]ANALISIS!C8</f>
        <v xml:space="preserve">Promover los negocios inmobiliarios relacionados con los proyectos y servicios de la Empresa, a través de estrategias y esquemas de comercialización que faciliten la venta o arriendo de los inmuebles disponibles, la oferta de los servicios del portafolio, y la participación de entes públicos y privados en la gestión de los proyectos de renovación y desarrollo urbano, con el fin de generar ingresos, así como realizar las actividades correspondientes a la administración de los inmuebles que se encuentran en los Fideicomisos. </v>
      </c>
      <c r="D5" s="112"/>
      <c r="E5" s="112"/>
      <c r="F5" s="112"/>
      <c r="G5" s="112"/>
      <c r="H5" s="112"/>
      <c r="I5" s="112"/>
      <c r="J5" s="112"/>
      <c r="K5" s="112"/>
      <c r="L5" s="112"/>
      <c r="M5" s="112"/>
      <c r="N5" s="112"/>
    </row>
    <row r="6" spans="1:14" s="19" customFormat="1" ht="12" x14ac:dyDescent="0.2">
      <c r="A6" s="85" t="s">
        <v>2</v>
      </c>
      <c r="B6" s="85" t="s">
        <v>3</v>
      </c>
      <c r="C6" s="79" t="s">
        <v>34</v>
      </c>
      <c r="D6" s="79" t="s">
        <v>4</v>
      </c>
      <c r="E6" s="79"/>
      <c r="F6" s="79" t="s">
        <v>33</v>
      </c>
      <c r="G6" s="79" t="s">
        <v>11</v>
      </c>
      <c r="H6" s="79" t="s">
        <v>12</v>
      </c>
      <c r="I6" s="79" t="s">
        <v>5</v>
      </c>
      <c r="J6" s="79"/>
      <c r="K6" s="79"/>
      <c r="L6" s="79" t="s">
        <v>6</v>
      </c>
      <c r="M6" s="79" t="s">
        <v>7</v>
      </c>
      <c r="N6" s="79" t="s">
        <v>8</v>
      </c>
    </row>
    <row r="7" spans="1:14" s="19" customFormat="1" ht="24" x14ac:dyDescent="0.2">
      <c r="A7" s="85"/>
      <c r="B7" s="85"/>
      <c r="C7" s="79"/>
      <c r="D7" s="11" t="s">
        <v>9</v>
      </c>
      <c r="E7" s="11" t="s">
        <v>10</v>
      </c>
      <c r="F7" s="79"/>
      <c r="G7" s="79"/>
      <c r="H7" s="79"/>
      <c r="I7" s="11" t="s">
        <v>13</v>
      </c>
      <c r="J7" s="11" t="s">
        <v>14</v>
      </c>
      <c r="K7" s="11" t="s">
        <v>15</v>
      </c>
      <c r="L7" s="79"/>
      <c r="M7" s="79"/>
      <c r="N7" s="79"/>
    </row>
    <row r="8" spans="1:14" s="25" customFormat="1" ht="330.75" customHeight="1" x14ac:dyDescent="0.2">
      <c r="A8" s="4" t="str">
        <f>[7]IDENTIFICACIÓN!A12</f>
        <v>R1</v>
      </c>
      <c r="B8" s="4" t="str">
        <f>'[7]CONTEXTO ESTRATEGICO'!J12</f>
        <v>Posibilidad de favorecimiento a terceros en los procesos de comercialización.</v>
      </c>
      <c r="C8" s="26" t="s">
        <v>40</v>
      </c>
      <c r="D8" s="4">
        <f>[7]ANALISIS!C11</f>
        <v>1</v>
      </c>
      <c r="E8" s="4">
        <f>[7]ANALISIS!D11</f>
        <v>5</v>
      </c>
      <c r="F8" s="24" t="str">
        <f>[7]ANALISIS!H11</f>
        <v>ZONA RIESGO ALTA</v>
      </c>
      <c r="G8" s="4" t="str">
        <f>CONCATENATE('[7]VALORACION CONTROLES'!C12,". ",'[7]VALORACION CONTROLES'!C13,". ",'[7]VALORACION CONTROLES'!C14)</f>
        <v>Cada vez que pretende realizar una comercialización (arriendo, venta o servicios del portafolio), el profesional asignado de la Subgerencia de Gestión Inmobiliaria y/o de la Dirección Comercial proyecta los estudios previos o el documento que haga sus veces para la justificar el negocio inmobiliario, los cuales son revisados por el jefe de área y posteriormente son presentados al Comité de Contratación para la aprobación. Posteriormente los estudios previos y la documentación requerida se remiten mediante comunicación interna a la Dirección Contractual para adelantar los trámites precontractuales correspondientes y el abogado asignado prepara la minuta contractual para la revisión de la Directora Contractual o, cuando aplique, se revisa en la Gerencia General. Posteriormente se procede con la firma del contrato para dar inicio al objeto contractual. En caso de corresponder con una convocatoria pública, se procede con la publicar en la plataforma Secop II y/o sitio Web de la Entidad para las observaciones de los interesados. En caso de encontrarse inconsistencias en los documentos previos, se devuelva al área correspondiente para los ajustes respectivos.. 0. 0</v>
      </c>
      <c r="H8" s="5" t="str">
        <f>'[7]VALORACIÓN DEL RIESGO'!F11</f>
        <v>PROBABILIDAD</v>
      </c>
      <c r="I8" s="4">
        <f>IF(B8="",0,(IF('[7]VALORACIÓN DEL RIESGO'!J11&lt;50,'[7]MAPA DE RIESGO'!C13,(IF(AND('[7]VALORACIÓN DEL RIESGO'!J11&gt;=51,H8="IMPACTO"),D8,(IF(AND('[7]VALORACIÓN DEL RIESGO'!J11&gt;=51,'[7]VALORACIÓN DEL RIESGO'!J11&lt;=75,H8="PROBABILIDAD"),(IF(D8-1&lt;=0,1,D8-1)),(IF(AND('[7]VALORACIÓN DEL RIESGO'!J11&gt;=76,'[7]VALORACIÓN DEL RIESGO'!J11&lt;=100,H8="PROBABILIDAD"),(IF(D8-2&lt;=0,1,D8-2)))))))))))</f>
        <v>1</v>
      </c>
      <c r="J8" s="4">
        <f>IF(B8="",0,(IF('[7]VALORACIÓN DEL RIESGO'!J11&lt;50,'[7]MAPA DE RIESGO'!D13,(IF(AND('[7]VALORACIÓN DEL RIESGO'!J11&gt;=51,H8="PROBABILIDAD"),E8,(IF(AND('[7]VALORACIÓN DEL RIESGO'!J11&gt;=51,'[7]VALORACIÓN DEL RIESGO'!J11&lt;=75,H8="IMPACTO"),(IF(E8-1&lt;=0,1,E8-1)),(IF(AND('[7]VALORACIÓN DEL RIESGO'!J11&gt;=76,'[7]VALORACIÓN DEL RIESGO'!J11&lt;=100,H8="IMPACTO"),(IF(E8-2&lt;=0,1,E8-2)))))))))))</f>
        <v>5</v>
      </c>
      <c r="K8" s="4">
        <f>(I8*J8)*4</f>
        <v>20</v>
      </c>
      <c r="L8" s="24" t="str">
        <f>IF(OR(AND(I8=3,J8=4),AND(I8=2,J8=5),AND(K8&gt;=52,K8&lt;=100)),"ZONA RIESGO EXTREMA",IF(OR(AND(I8=5,J8=2),AND(I8=4,J8=3),AND(I8=1,J8=4),AND(K8=20),AND(K8&gt;=28,K8&lt;=48)),"ZONA RIESGO ALTA",IF(OR(AND(I8=1,J8=3),AND(I8=4,J8=1),AND(K8=24)),"ZONA RIESGO MODERADA",IF(AND(K8&gt;=4,K8&lt;=16),"ZONA RIESGO BAJA"))))</f>
        <v>ZONA RIESGO ALTA</v>
      </c>
      <c r="M8" s="4" t="str">
        <f>[7]ANALISIS!I11</f>
        <v>EVITAR EL RIESGO</v>
      </c>
      <c r="N8" s="4" t="str">
        <f>[7]ANALISIS!J11</f>
        <v>Publicar los procesos de comercialización (convocatorias) en el sitio web de la Empresa.</v>
      </c>
    </row>
    <row r="9" spans="1:14" s="25" customFormat="1" ht="281.25" customHeight="1" x14ac:dyDescent="0.2">
      <c r="A9" s="4" t="str">
        <f>[7]IDENTIFICACIÓN!A13</f>
        <v>R2</v>
      </c>
      <c r="B9" s="4" t="str">
        <f>'[7]CONTEXTO ESTRATEGICO'!J13</f>
        <v>Posibilidad de que los predios susceptibles de comercializar se conviertan en activos improductivos y no se pueda concretar un negocio inmobiliario para el desarrollo del proyecto de renovación urbana.</v>
      </c>
      <c r="C9" s="26" t="s">
        <v>35</v>
      </c>
      <c r="D9" s="4">
        <f>[7]ANALISIS!C12</f>
        <v>4</v>
      </c>
      <c r="E9" s="4">
        <f>[7]ANALISIS!D12</f>
        <v>4</v>
      </c>
      <c r="F9" s="24" t="str">
        <f>[7]ANALISIS!H12</f>
        <v>ZONA RIESGO EXTREMA</v>
      </c>
      <c r="G9" s="4" t="str">
        <f>CONCATENATE('[7]VALORACION CONTROLES'!C13,". ",'[7]VALORACION CONTROLES'!C14,". ",'[7]VALORACION CONTROLES'!C15)</f>
        <v>0. 0. El profesional asignado de la Dirección Comercial identifica los eventos promocionales a los cuales se pueden asistir y comunica al Director Comercial para que se realicen las gestiones contractuales para la participación. En caso de ser viabilizado, el Director Comercial con el acompañamiento de las Gerencias de los Proyectos, organizan la información que se debe dar a conocer para atraer a los desarrolladores o socios estratégicos potenciales para la comercialización. En caso de no lograr vinculaciones de posibles desarrolladores a través de ferias y eventos inmobiliarios, se analizan estrategias alternativas como reuniones, convocatorias, mailing o comunicaciones directas para motivar la participación de los proyectos.</v>
      </c>
      <c r="H9" s="5" t="str">
        <f>'[7]VALORACIÓN DEL RIESGO'!F12</f>
        <v>IMPACTO</v>
      </c>
      <c r="I9" s="4">
        <f>IF(B9="",0,(IF('[7]VALORACIÓN DEL RIESGO'!J12&lt;50,'[7]MAPA DE RIESGO'!C14,(IF(AND('[7]VALORACIÓN DEL RIESGO'!J12&gt;=51,H9="IMPACTO"),D9,(IF(AND('[7]VALORACIÓN DEL RIESGO'!J12&gt;=51,'[7]VALORACIÓN DEL RIESGO'!J12&lt;=75,H9="PROBABILIDAD"),(IF(D9-1&lt;=0,1,D9-1)),(IF(AND('[7]VALORACIÓN DEL RIESGO'!J12&gt;=76,'[7]VALORACIÓN DEL RIESGO'!J12&lt;=100,H9="PROBABILIDAD"),(IF(D9-2&lt;=0,1,D9-2)))))))))))</f>
        <v>4</v>
      </c>
      <c r="J9" s="4">
        <f>IF(B9="",0,(IF('[7]VALORACIÓN DEL RIESGO'!J12&lt;50,'[7]MAPA DE RIESGO'!D14,(IF(AND('[7]VALORACIÓN DEL RIESGO'!J12&gt;=51,H9="PROBABILIDAD"),E9,(IF(AND('[7]VALORACIÓN DEL RIESGO'!J12&gt;=51,'[7]VALORACIÓN DEL RIESGO'!J12&lt;=75,H9="IMPACTO"),(IF(E9-1&lt;=0,1,E9-1)),(IF(AND('[7]VALORACIÓN DEL RIESGO'!J12&gt;=76,'[7]VALORACIÓN DEL RIESGO'!J12&lt;=100,H9="IMPACTO"),(IF(E9-2&lt;=0,1,E9-2)))))))))))</f>
        <v>4</v>
      </c>
      <c r="K9" s="4">
        <f t="shared" ref="K9" si="0">(I9*J9)*4</f>
        <v>64</v>
      </c>
      <c r="L9" s="24" t="str">
        <f t="shared" ref="L9" si="1">IF(OR(AND(I9=3,J9=4),AND(I9=2,J9=5),AND(K9&gt;=52,K9&lt;=100)),"ZONA RIESGO EXTREMA",IF(OR(AND(I9=5,J9=2),AND(I9=4,J9=3),AND(I9=1,J9=4),AND(K9=20),AND(K9&gt;=28,K9&lt;=48)),"ZONA RIESGO ALTA",IF(OR(AND(I9=1,J9=3),AND(I9=4,J9=1),AND(K9=24)),"ZONA RIESGO MODERADA",IF(AND(K9&gt;=4,K9&lt;=16),"ZONA RIESGO BAJA"))))</f>
        <v>ZONA RIESGO EXTREMA</v>
      </c>
      <c r="M9" s="4" t="str">
        <f>[7]ANALISIS!I12</f>
        <v>EVITAR EL RIESGO</v>
      </c>
      <c r="N9" s="4" t="str">
        <f>[7]ANALISIS!J12</f>
        <v>Identificar las zonas susceptibles de comercialización desde la planeación del proyecto y definir las estrategias de comercialización.</v>
      </c>
    </row>
    <row r="11" spans="1:14" s="13" customFormat="1" ht="15" x14ac:dyDescent="0.25">
      <c r="A11" s="104" t="s">
        <v>41</v>
      </c>
      <c r="B11" s="104"/>
      <c r="C11" s="104" t="s">
        <v>42</v>
      </c>
      <c r="D11" s="104"/>
      <c r="E11" s="104" t="s">
        <v>43</v>
      </c>
      <c r="F11" s="104"/>
      <c r="G11" s="104"/>
    </row>
    <row r="12" spans="1:14" s="18" customFormat="1" ht="68.25" customHeight="1" x14ac:dyDescent="0.25">
      <c r="A12" s="133" t="s">
        <v>61</v>
      </c>
      <c r="B12" s="133"/>
      <c r="C12" s="105" t="s">
        <v>63</v>
      </c>
      <c r="D12" s="105"/>
      <c r="E12" s="105" t="s">
        <v>45</v>
      </c>
      <c r="F12" s="105"/>
      <c r="G12" s="105"/>
    </row>
    <row r="13" spans="1:14" s="18" customFormat="1" ht="14.25" customHeight="1" x14ac:dyDescent="0.25">
      <c r="A13" s="91" t="s">
        <v>74</v>
      </c>
      <c r="B13" s="93"/>
      <c r="C13" s="93"/>
      <c r="D13" s="93"/>
      <c r="E13" s="93"/>
      <c r="F13" s="93"/>
      <c r="G13" s="92"/>
    </row>
  </sheetData>
  <mergeCells count="24">
    <mergeCell ref="A1:N1"/>
    <mergeCell ref="A2:N2"/>
    <mergeCell ref="A3:B4"/>
    <mergeCell ref="A5:B5"/>
    <mergeCell ref="A6:A7"/>
    <mergeCell ref="B6:B7"/>
    <mergeCell ref="D6:E6"/>
    <mergeCell ref="M6:M7"/>
    <mergeCell ref="N6:N7"/>
    <mergeCell ref="C3:N4"/>
    <mergeCell ref="C5:N5"/>
    <mergeCell ref="C6:C7"/>
    <mergeCell ref="F6:F7"/>
    <mergeCell ref="G6:G7"/>
    <mergeCell ref="H6:H7"/>
    <mergeCell ref="I6:K6"/>
    <mergeCell ref="L6:L7"/>
    <mergeCell ref="A13:G13"/>
    <mergeCell ref="A11:B11"/>
    <mergeCell ref="C11:D11"/>
    <mergeCell ref="E11:G11"/>
    <mergeCell ref="A12:B12"/>
    <mergeCell ref="C12:D12"/>
    <mergeCell ref="E12:G12"/>
  </mergeCells>
  <conditionalFormatting sqref="F8:F9 L8:L9">
    <cfRule type="cellIs" dxfId="109" priority="8" stopIfTrue="1" operator="equal">
      <formula>"INACEPTABLE"</formula>
    </cfRule>
    <cfRule type="cellIs" dxfId="108" priority="9" stopIfTrue="1" operator="equal">
      <formula>"IMPORTANTE"</formula>
    </cfRule>
    <cfRule type="cellIs" dxfId="107" priority="10" stopIfTrue="1" operator="equal">
      <formula>"MODERADO"</formula>
    </cfRule>
  </conditionalFormatting>
  <conditionalFormatting sqref="F8:F9 L8:L9">
    <cfRule type="cellIs" dxfId="106" priority="7" stopIfTrue="1" operator="equal">
      <formula>"TOLERABLE"</formula>
    </cfRule>
  </conditionalFormatting>
  <conditionalFormatting sqref="F8:F9 L8:L9">
    <cfRule type="cellIs" dxfId="105" priority="5" stopIfTrue="1" operator="equal">
      <formula>"ZONA RIESGO ALTA"</formula>
    </cfRule>
    <cfRule type="cellIs" dxfId="104" priority="6" stopIfTrue="1" operator="equal">
      <formula>"ZONA RIESGO EXTREMA"</formula>
    </cfRule>
  </conditionalFormatting>
  <conditionalFormatting sqref="F8:F9 L8:L9">
    <cfRule type="cellIs" dxfId="103" priority="3" stopIfTrue="1" operator="equal">
      <formula>"ZONA RIESGO BAJA"</formula>
    </cfRule>
    <cfRule type="cellIs" dxfId="102" priority="4" stopIfTrue="1" operator="equal">
      <formula>"ZONA RIESGO MODERADA"</formula>
    </cfRule>
  </conditionalFormatting>
  <conditionalFormatting sqref="F8:F9 L8:L9">
    <cfRule type="cellIs" dxfId="101" priority="1" stopIfTrue="1" operator="equal">
      <formula>"ZONA RIESGO MODERADA"</formula>
    </cfRule>
    <cfRule type="cellIs" dxfId="100"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xr:uid="{00000000-0002-0000-0600-000000000000}"/>
    <dataValidation allowBlank="1" showInputMessage="1" showErrorMessage="1" prompt="Es la materialización del riesgo y las consecuencias de su aparición. Su escala es: 5 bajo impacto, 10 medio, 20 alto impacto._x000a_" sqref="E7" xr:uid="{00000000-0002-0000-0600-000001000000}"/>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C9" xr:uid="{00000000-0002-0000-0600-000002000000}">
      <formula1>#REF!</formula1>
    </dataValidation>
  </dataValidations>
  <pageMargins left="0.7" right="0.7" top="0.75" bottom="0.75" header="0.3" footer="0.3"/>
  <pageSetup orientation="portrait" horizontalDpi="4294967292"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tabColor rgb="FF92D050"/>
  </sheetPr>
  <dimension ref="A1:O13"/>
  <sheetViews>
    <sheetView topLeftCell="G1" workbookViewId="0">
      <selection activeCell="O1" sqref="O1:Q1048576"/>
    </sheetView>
  </sheetViews>
  <sheetFormatPr baseColWidth="10" defaultRowHeight="14.25" x14ac:dyDescent="0.2"/>
  <cols>
    <col min="1" max="1" width="8.7109375" style="10" customWidth="1"/>
    <col min="2" max="2" width="36.7109375" style="10" customWidth="1"/>
    <col min="3" max="3" width="15.7109375" style="10" customWidth="1"/>
    <col min="4" max="4" width="15.28515625" style="10" customWidth="1"/>
    <col min="5" max="5" width="10.7109375" style="10" customWidth="1"/>
    <col min="6" max="6" width="15.7109375" style="10" customWidth="1"/>
    <col min="7" max="7" width="47.7109375" style="10" customWidth="1"/>
    <col min="8" max="8" width="15.7109375" style="10" customWidth="1"/>
    <col min="9" max="9" width="14.7109375" style="10" customWidth="1"/>
    <col min="10" max="10" width="9.7109375" style="10" customWidth="1"/>
    <col min="11" max="11" width="16.140625" style="10" customWidth="1"/>
    <col min="12" max="12" width="13.7109375" style="10" customWidth="1"/>
    <col min="13" max="13" width="14.7109375" style="10" customWidth="1"/>
    <col min="14" max="14" width="29.7109375" style="10" customWidth="1"/>
    <col min="15" max="16384" width="11.42578125" style="10"/>
  </cols>
  <sheetData>
    <row r="1" spans="1:15" ht="14.25" customHeight="1" x14ac:dyDescent="0.2">
      <c r="A1" s="114" t="str">
        <f>'[8]CONTEXTO ESTRATEGICO'!A1</f>
        <v>EMPRESA DE RENOVACIÓN Y DESARROLLO URBANO DE BOGOTÁ</v>
      </c>
      <c r="B1" s="115"/>
      <c r="C1" s="115"/>
      <c r="D1" s="115"/>
      <c r="E1" s="115"/>
      <c r="F1" s="115"/>
      <c r="G1" s="115"/>
      <c r="H1" s="115"/>
      <c r="I1" s="115"/>
      <c r="J1" s="115"/>
      <c r="K1" s="115"/>
      <c r="L1" s="115"/>
      <c r="M1" s="115"/>
      <c r="N1" s="116"/>
    </row>
    <row r="2" spans="1:15" ht="14.25" customHeight="1" x14ac:dyDescent="0.2">
      <c r="A2" s="117" t="s">
        <v>48</v>
      </c>
      <c r="B2" s="118"/>
      <c r="C2" s="118"/>
      <c r="D2" s="118"/>
      <c r="E2" s="118"/>
      <c r="F2" s="118"/>
      <c r="G2" s="118"/>
      <c r="H2" s="118"/>
      <c r="I2" s="118"/>
      <c r="J2" s="118"/>
      <c r="K2" s="118"/>
      <c r="L2" s="118"/>
      <c r="M2" s="118"/>
      <c r="N2" s="119"/>
    </row>
    <row r="3" spans="1:15" s="9" customFormat="1" ht="22.5" customHeight="1" x14ac:dyDescent="0.2">
      <c r="A3" s="103" t="s">
        <v>0</v>
      </c>
      <c r="B3" s="103"/>
      <c r="C3" s="113" t="s">
        <v>1</v>
      </c>
      <c r="D3" s="113"/>
      <c r="E3" s="113"/>
      <c r="F3" s="113"/>
      <c r="G3" s="113"/>
      <c r="H3" s="113"/>
      <c r="I3" s="113"/>
      <c r="J3" s="113"/>
      <c r="K3" s="113"/>
      <c r="L3" s="113"/>
      <c r="M3" s="113"/>
      <c r="N3" s="113"/>
    </row>
    <row r="4" spans="1:15" s="9" customFormat="1" ht="15" x14ac:dyDescent="0.2">
      <c r="A4" s="103"/>
      <c r="B4" s="103"/>
      <c r="C4" s="113"/>
      <c r="D4" s="113"/>
      <c r="E4" s="113"/>
      <c r="F4" s="113"/>
      <c r="G4" s="113"/>
      <c r="H4" s="113"/>
      <c r="I4" s="113"/>
      <c r="J4" s="113"/>
      <c r="K4" s="113"/>
      <c r="L4" s="113"/>
      <c r="M4" s="113"/>
      <c r="N4" s="113"/>
    </row>
    <row r="5" spans="1:15" s="23" customFormat="1" ht="63" customHeight="1" x14ac:dyDescent="0.3">
      <c r="A5" s="112" t="str">
        <f>'[8]CONTEXTO ESTRATEGICO'!A12</f>
        <v>DIRECCIÓN, GESTIÓN Y SEGUIMIENTO DE PROYECTOS</v>
      </c>
      <c r="B5" s="112"/>
      <c r="C5" s="112" t="str">
        <f>[8]ANALISIS!C8</f>
        <v>Liderar, gestionar y realizar seguimiento al desarrollo integral de los proyectos para garantizar su ejecución de acuerdo con la misionalidad de la Empresa.</v>
      </c>
      <c r="D5" s="112"/>
      <c r="E5" s="112"/>
      <c r="F5" s="112"/>
      <c r="G5" s="112"/>
      <c r="H5" s="112"/>
      <c r="I5" s="112"/>
      <c r="J5" s="112"/>
      <c r="K5" s="112"/>
      <c r="L5" s="112"/>
      <c r="M5" s="112"/>
      <c r="N5" s="112"/>
    </row>
    <row r="6" spans="1:15" s="19" customFormat="1" ht="12" x14ac:dyDescent="0.2">
      <c r="A6" s="85" t="s">
        <v>2</v>
      </c>
      <c r="B6" s="85" t="s">
        <v>3</v>
      </c>
      <c r="C6" s="85" t="s">
        <v>34</v>
      </c>
      <c r="D6" s="79" t="s">
        <v>4</v>
      </c>
      <c r="E6" s="79"/>
      <c r="F6" s="79" t="s">
        <v>33</v>
      </c>
      <c r="G6" s="79" t="s">
        <v>11</v>
      </c>
      <c r="H6" s="79" t="s">
        <v>12</v>
      </c>
      <c r="I6" s="79" t="s">
        <v>5</v>
      </c>
      <c r="J6" s="79"/>
      <c r="K6" s="79"/>
      <c r="L6" s="79" t="s">
        <v>6</v>
      </c>
      <c r="M6" s="79" t="s">
        <v>7</v>
      </c>
      <c r="N6" s="79" t="s">
        <v>8</v>
      </c>
    </row>
    <row r="7" spans="1:15" s="19" customFormat="1" ht="24" x14ac:dyDescent="0.2">
      <c r="A7" s="85"/>
      <c r="B7" s="85"/>
      <c r="C7" s="85"/>
      <c r="D7" s="11" t="s">
        <v>9</v>
      </c>
      <c r="E7" s="11" t="s">
        <v>10</v>
      </c>
      <c r="F7" s="79"/>
      <c r="G7" s="79"/>
      <c r="H7" s="79"/>
      <c r="I7" s="11" t="s">
        <v>13</v>
      </c>
      <c r="J7" s="11" t="s">
        <v>14</v>
      </c>
      <c r="K7" s="11" t="s">
        <v>15</v>
      </c>
      <c r="L7" s="79"/>
      <c r="M7" s="79"/>
      <c r="N7" s="79"/>
    </row>
    <row r="8" spans="1:15" s="25" customFormat="1" ht="321.75" customHeight="1" x14ac:dyDescent="0.2">
      <c r="A8" s="4" t="str">
        <f>[8]IDENTIFICACIÓN!A12</f>
        <v>R1</v>
      </c>
      <c r="B8" s="4" t="str">
        <f>'[8]CONTEXTO ESTRATEGICO'!J12</f>
        <v>Posibilidad de brindar información desactualizada e inexacta del avance de los proyectos.</v>
      </c>
      <c r="C8" s="26" t="s">
        <v>35</v>
      </c>
      <c r="D8" s="4">
        <f>[8]ANALISIS!C11</f>
        <v>1</v>
      </c>
      <c r="E8" s="4">
        <f>[8]ANALISIS!D11</f>
        <v>3</v>
      </c>
      <c r="F8" s="24" t="str">
        <f>[8]ANALISIS!H11</f>
        <v>ZONA RIESGO MODERADA</v>
      </c>
      <c r="G8" s="4" t="str">
        <f>CONCATENATE('[8]VALORACION CONTROLES'!C12,". ",'[8]VALORACION CONTROLES'!C13,". ",'[8]VALORACION CONTROLES'!C14)</f>
        <v>Los profesionales de la Subgerencia de Planeación y Administración de Proyectos verifican mensualmente la clasificación y categorización de la información, en el repositorio del Banco de Información de Proyectos, garantizando su veracidad de acuerdo al cronograma oficial y a la estructura definida del banco de proyectos.
Si hay información pendiente por cargar, se generan las alertas solicitando por correo electrónico al profesional o a los responsables de la misma, realizar el ajuste y el cargue de la información, una vez se tenga la información actualizada se presenta a los gerentes un estado del avance para el seguimiento de la alta dirección.. 0. 0</v>
      </c>
      <c r="H8" s="5" t="str">
        <f>'[8]VALORACIÓN DEL RIESGO'!F11</f>
        <v>PROBABILIDAD</v>
      </c>
      <c r="I8" s="4">
        <f>IF(B8="",0,(IF('[8]VALORACIÓN DEL RIESGO'!J11&lt;50,'[8]MAPA DE RIESGO'!C13,(IF(AND('[8]VALORACIÓN DEL RIESGO'!J11&gt;=51,H8="IMPACTO"),D8,(IF(AND('[8]VALORACIÓN DEL RIESGO'!J11&gt;=51,'[8]VALORACIÓN DEL RIESGO'!J11&lt;=75,H8="PROBABILIDAD"),(IF(D8-1&lt;=0,1,D8-1)),(IF(AND('[8]VALORACIÓN DEL RIESGO'!J11&gt;=76,'[8]VALORACIÓN DEL RIESGO'!J11&lt;=100,H8="PROBABILIDAD"),(IF(D8-2&lt;=0,1,D8-2)))))))))))</f>
        <v>1</v>
      </c>
      <c r="J8" s="4">
        <f>IF(B8="",0,(IF('[8]VALORACIÓN DEL RIESGO'!J11&lt;50,'[8]MAPA DE RIESGO'!D13,(IF(AND('[8]VALORACIÓN DEL RIESGO'!J11&gt;=51,H8="PROBABILIDAD"),E8,(IF(AND('[8]VALORACIÓN DEL RIESGO'!J11&gt;=51,'[8]VALORACIÓN DEL RIESGO'!J11&lt;=75,H8="IMPACTO"),(IF(E8-1&lt;=0,1,E8-1)),(IF(AND('[8]VALORACIÓN DEL RIESGO'!J11&gt;=76,'[8]VALORACIÓN DEL RIESGO'!J11&lt;=100,H8="IMPACTO"),(IF(E8-2&lt;=0,1,E8-2)))))))))))</f>
        <v>3</v>
      </c>
      <c r="K8" s="4">
        <f>(I8*J8)*4</f>
        <v>12</v>
      </c>
      <c r="L8" s="24" t="str">
        <f>IF(OR(AND(I8=3,J8=4),AND(I8=2,J8=5),AND(K8&gt;=52,K8&lt;=100)),"ZONA RIESGO EXTREMA",IF(OR(AND(I8=5,J8=2),AND(I8=4,J8=3),AND(I8=1,J8=4),AND(K8=20),AND(K8&gt;=28,K8&lt;=48)),"ZONA RIESGO ALTA",IF(OR(AND(I8=1,J8=3),AND(I8=4,J8=1),AND(K8=24)),"ZONA RIESGO MODERADA",IF(AND(K8&gt;=4,K8&lt;=16),"ZONA RIESGO BAJA"))))</f>
        <v>ZONA RIESGO MODERADA</v>
      </c>
      <c r="M8" s="4" t="str">
        <f>[8]ANALISIS!I11</f>
        <v>REDUCIR EL RIESGO</v>
      </c>
      <c r="N8" s="4" t="str">
        <f>[8]ANALISIS!J11</f>
        <v>Con los instrumentos de seguimiento implementados por la Subgerencia de Planeación y Administración de Proyectos, estructurando el proceso para un eficiente seguimiento a los proyectos.</v>
      </c>
    </row>
    <row r="10" spans="1:15" s="13" customFormat="1" ht="15" x14ac:dyDescent="0.2">
      <c r="A10" s="104" t="s">
        <v>41</v>
      </c>
      <c r="B10" s="104"/>
      <c r="C10" s="104" t="s">
        <v>42</v>
      </c>
      <c r="D10" s="104"/>
      <c r="E10" s="104" t="s">
        <v>43</v>
      </c>
      <c r="F10" s="104"/>
      <c r="G10" s="104"/>
      <c r="N10" s="18"/>
      <c r="O10" s="31"/>
    </row>
    <row r="11" spans="1:15" s="18" customFormat="1" ht="68.25" customHeight="1" x14ac:dyDescent="0.25">
      <c r="A11" s="133" t="s">
        <v>62</v>
      </c>
      <c r="B11" s="133"/>
      <c r="C11" s="105" t="s">
        <v>44</v>
      </c>
      <c r="D11" s="105"/>
      <c r="E11" s="105" t="s">
        <v>45</v>
      </c>
      <c r="F11" s="105"/>
      <c r="G11" s="105"/>
      <c r="O11" s="12"/>
    </row>
    <row r="12" spans="1:15" s="18" customFormat="1" ht="14.25" customHeight="1" x14ac:dyDescent="0.25">
      <c r="A12" s="91" t="s">
        <v>74</v>
      </c>
      <c r="B12" s="93"/>
      <c r="C12" s="93"/>
      <c r="D12" s="93"/>
      <c r="E12" s="93"/>
      <c r="F12" s="93"/>
      <c r="G12" s="92"/>
    </row>
    <row r="13" spans="1:15" x14ac:dyDescent="0.2">
      <c r="C13" s="13"/>
    </row>
  </sheetData>
  <mergeCells count="24">
    <mergeCell ref="A1:N1"/>
    <mergeCell ref="A2:N2"/>
    <mergeCell ref="A3:B4"/>
    <mergeCell ref="A5:B5"/>
    <mergeCell ref="A6:A7"/>
    <mergeCell ref="B6:B7"/>
    <mergeCell ref="D6:E6"/>
    <mergeCell ref="M6:M7"/>
    <mergeCell ref="N6:N7"/>
    <mergeCell ref="C6:C7"/>
    <mergeCell ref="C3:N4"/>
    <mergeCell ref="C5:N5"/>
    <mergeCell ref="F6:F7"/>
    <mergeCell ref="G6:G7"/>
    <mergeCell ref="H6:H7"/>
    <mergeCell ref="I6:K6"/>
    <mergeCell ref="L6:L7"/>
    <mergeCell ref="A12:G12"/>
    <mergeCell ref="A10:B10"/>
    <mergeCell ref="C10:D10"/>
    <mergeCell ref="E10:G10"/>
    <mergeCell ref="A11:B11"/>
    <mergeCell ref="C11:D11"/>
    <mergeCell ref="E11:G11"/>
  </mergeCells>
  <conditionalFormatting sqref="F8 L8">
    <cfRule type="cellIs" dxfId="99" priority="8" stopIfTrue="1" operator="equal">
      <formula>"INACEPTABLE"</formula>
    </cfRule>
    <cfRule type="cellIs" dxfId="98" priority="9" stopIfTrue="1" operator="equal">
      <formula>"IMPORTANTE"</formula>
    </cfRule>
    <cfRule type="cellIs" dxfId="97" priority="10" stopIfTrue="1" operator="equal">
      <formula>"MODERADO"</formula>
    </cfRule>
  </conditionalFormatting>
  <conditionalFormatting sqref="F8 L8">
    <cfRule type="cellIs" dxfId="96" priority="7" stopIfTrue="1" operator="equal">
      <formula>"TOLERABLE"</formula>
    </cfRule>
  </conditionalFormatting>
  <conditionalFormatting sqref="F8 L8">
    <cfRule type="cellIs" dxfId="95" priority="5" stopIfTrue="1" operator="equal">
      <formula>"ZONA RIESGO ALTA"</formula>
    </cfRule>
    <cfRule type="cellIs" dxfId="94" priority="6" stopIfTrue="1" operator="equal">
      <formula>"ZONA RIESGO EXTREMA"</formula>
    </cfRule>
  </conditionalFormatting>
  <conditionalFormatting sqref="F8 L8">
    <cfRule type="cellIs" dxfId="93" priority="3" stopIfTrue="1" operator="equal">
      <formula>"ZONA RIESGO BAJA"</formula>
    </cfRule>
    <cfRule type="cellIs" dxfId="92" priority="4" stopIfTrue="1" operator="equal">
      <formula>"ZONA RIESGO MODERADA"</formula>
    </cfRule>
  </conditionalFormatting>
  <conditionalFormatting sqref="F8 L8">
    <cfRule type="cellIs" dxfId="91" priority="1" stopIfTrue="1" operator="equal">
      <formula>"ZONA RIESGO MODERADA"</formula>
    </cfRule>
    <cfRule type="cellIs" dxfId="90"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xr:uid="{00000000-0002-0000-0700-000000000000}"/>
    <dataValidation allowBlank="1" showInputMessage="1" showErrorMessage="1" prompt="Es la materialización del riesgo y las consecuencias de su aparición. Su escala es: 5 bajo impacto, 10 medio, 20 alto impacto._x000a_" sqref="E7" xr:uid="{00000000-0002-0000-0700-000001000000}"/>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 xr:uid="{00000000-0002-0000-0700-000002000000}">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19</vt:i4>
      </vt:variant>
    </vt:vector>
  </HeadingPairs>
  <TitlesOfParts>
    <vt:vector size="19" baseType="lpstr">
      <vt:lpstr>Consolidado seguimiento</vt:lpstr>
      <vt:lpstr>Hoja15</vt:lpstr>
      <vt:lpstr>G Grupos Inter</vt:lpstr>
      <vt:lpstr>Form Instrum</vt:lpstr>
      <vt:lpstr>Eval Finan Proye</vt:lpstr>
      <vt:lpstr>G Predial Social</vt:lpstr>
      <vt:lpstr>Ejec Proy</vt:lpstr>
      <vt:lpstr>Comerc</vt:lpstr>
      <vt:lpstr>Direc Ges Seg Proy</vt:lpstr>
      <vt:lpstr>G Jur Contr</vt:lpstr>
      <vt:lpstr>G Financ</vt:lpstr>
      <vt:lpstr>G TH</vt:lpstr>
      <vt:lpstr>G Ambiental</vt:lpstr>
      <vt:lpstr>G Serv Log</vt:lpstr>
      <vt:lpstr>G Docum</vt:lpstr>
      <vt:lpstr>G TIC</vt:lpstr>
      <vt:lpstr>Aten Ciudad</vt:lpstr>
      <vt:lpstr>Eval Seguim</vt:lpstr>
      <vt:lpstr>Hoja16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Esperanza Peña Quintero</dc:creator>
  <cp:lastModifiedBy>user</cp:lastModifiedBy>
  <dcterms:created xsi:type="dcterms:W3CDTF">2019-12-17T14:42:07Z</dcterms:created>
  <dcterms:modified xsi:type="dcterms:W3CDTF">2020-10-14T01:04:57Z</dcterms:modified>
</cp:coreProperties>
</file>