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mc:AlternateContent xmlns:mc="http://schemas.openxmlformats.org/markup-compatibility/2006">
    <mc:Choice Requires="x15">
      <x15ac:absPath xmlns:x15ac="http://schemas.microsoft.com/office/spreadsheetml/2010/11/ac" url="C:\Users\user.user-PC\Desktop\"/>
    </mc:Choice>
  </mc:AlternateContent>
  <xr:revisionPtr revIDLastSave="0" documentId="13_ncr:1_{C06080BB-37BA-402A-9119-F36917CE3D42}" xr6:coauthVersionLast="45" xr6:coauthVersionMax="45" xr10:uidLastSave="{00000000-0000-0000-0000-000000000000}"/>
  <bookViews>
    <workbookView xWindow="-120" yWindow="-120" windowWidth="29040" windowHeight="15840" xr2:uid="{00000000-000D-0000-FFFF-FFFF00000000}"/>
  </bookViews>
  <sheets>
    <sheet name="Consolidado seguimiento" sheetId="19" r:id="rId1"/>
    <sheet name="Dir Estrat" sheetId="2" r:id="rId2"/>
    <sheet name="G Grupos Inter" sheetId="3" r:id="rId3"/>
    <sheet name="Form Instrum" sheetId="4" r:id="rId4"/>
    <sheet name="Eval Finan Proye" sheetId="5" r:id="rId5"/>
    <sheet name="G Predial Social" sheetId="6" r:id="rId6"/>
    <sheet name="Ejec Proy" sheetId="7" r:id="rId7"/>
    <sheet name="Comerc" sheetId="8" r:id="rId8"/>
    <sheet name="Direc Ges Seg Proy" sheetId="9" r:id="rId9"/>
    <sheet name="G Jur Contr" sheetId="10" r:id="rId10"/>
    <sheet name="G Financ" sheetId="11" r:id="rId11"/>
    <sheet name="G TH" sheetId="12" r:id="rId12"/>
    <sheet name="G Ambiental" sheetId="1" r:id="rId13"/>
    <sheet name="G Serv Log" sheetId="13" r:id="rId14"/>
    <sheet name="G Docum" sheetId="14" r:id="rId15"/>
    <sheet name="G TIC" sheetId="15" r:id="rId16"/>
    <sheet name="Aten Ciudad" sheetId="17" r:id="rId17"/>
    <sheet name="Eval Seguim"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0" i="19" l="1"/>
  <c r="O5" i="19"/>
  <c r="B37" i="19" l="1"/>
  <c r="C37" i="19"/>
  <c r="D37" i="19"/>
  <c r="E37" i="19"/>
  <c r="F37" i="19"/>
  <c r="G37" i="19"/>
  <c r="H37" i="19"/>
  <c r="I37" i="19"/>
  <c r="J37" i="19"/>
  <c r="K37" i="19"/>
  <c r="L37" i="19"/>
  <c r="M37" i="19"/>
  <c r="N37" i="19"/>
  <c r="O37" i="19"/>
  <c r="B38" i="19"/>
  <c r="C38" i="19"/>
  <c r="D38" i="19"/>
  <c r="E38" i="19"/>
  <c r="F38" i="19"/>
  <c r="G38" i="19"/>
  <c r="H38" i="19"/>
  <c r="I38" i="19"/>
  <c r="J38" i="19"/>
  <c r="K38" i="19"/>
  <c r="L38" i="19"/>
  <c r="M38" i="19"/>
  <c r="N38" i="19"/>
  <c r="O38" i="19"/>
  <c r="B39" i="19"/>
  <c r="C39" i="19"/>
  <c r="D39" i="19"/>
  <c r="E39" i="19"/>
  <c r="F39" i="19"/>
  <c r="G39" i="19"/>
  <c r="H39" i="19"/>
  <c r="I39" i="19"/>
  <c r="J39" i="19"/>
  <c r="K39" i="19"/>
  <c r="L39" i="19"/>
  <c r="M39" i="19"/>
  <c r="N39" i="19"/>
  <c r="O39" i="19"/>
  <c r="B35" i="19"/>
  <c r="C35" i="19"/>
  <c r="D35" i="19"/>
  <c r="E35" i="19"/>
  <c r="F35" i="19"/>
  <c r="G35" i="19"/>
  <c r="H35" i="19"/>
  <c r="I35" i="19"/>
  <c r="J35" i="19"/>
  <c r="K35" i="19"/>
  <c r="L35" i="19"/>
  <c r="M35" i="19"/>
  <c r="N35" i="19"/>
  <c r="O35" i="19"/>
  <c r="B36" i="19"/>
  <c r="C36" i="19"/>
  <c r="D36" i="19"/>
  <c r="E36" i="19"/>
  <c r="F36" i="19"/>
  <c r="G36" i="19"/>
  <c r="H36" i="19"/>
  <c r="I36" i="19"/>
  <c r="J36" i="19"/>
  <c r="K36" i="19"/>
  <c r="L36" i="19"/>
  <c r="M36" i="19"/>
  <c r="N36" i="19"/>
  <c r="O36" i="19"/>
  <c r="B32" i="19"/>
  <c r="C32" i="19"/>
  <c r="D32" i="19"/>
  <c r="E32" i="19"/>
  <c r="F32" i="19"/>
  <c r="G32" i="19"/>
  <c r="H32" i="19"/>
  <c r="I32" i="19"/>
  <c r="J32" i="19"/>
  <c r="K32" i="19"/>
  <c r="L32" i="19"/>
  <c r="M32" i="19"/>
  <c r="N32" i="19"/>
  <c r="O32" i="19"/>
  <c r="B33" i="19"/>
  <c r="C33" i="19"/>
  <c r="D33" i="19"/>
  <c r="E33" i="19"/>
  <c r="F33" i="19"/>
  <c r="G33" i="19"/>
  <c r="H33" i="19"/>
  <c r="I33" i="19"/>
  <c r="J33" i="19"/>
  <c r="K33" i="19"/>
  <c r="L33" i="19"/>
  <c r="M33" i="19"/>
  <c r="N33" i="19"/>
  <c r="O33" i="19"/>
  <c r="B34" i="19"/>
  <c r="C34" i="19"/>
  <c r="D34" i="19"/>
  <c r="E34" i="19"/>
  <c r="F34" i="19"/>
  <c r="G34" i="19"/>
  <c r="H34" i="19"/>
  <c r="I34" i="19"/>
  <c r="J34" i="19"/>
  <c r="K34" i="19"/>
  <c r="L34" i="19"/>
  <c r="M34" i="19"/>
  <c r="N34" i="19"/>
  <c r="O34" i="19"/>
  <c r="B29" i="19"/>
  <c r="C29" i="19"/>
  <c r="D29" i="19"/>
  <c r="E29" i="19"/>
  <c r="F29" i="19"/>
  <c r="G29" i="19"/>
  <c r="H29" i="19"/>
  <c r="I29" i="19"/>
  <c r="J29" i="19"/>
  <c r="K29" i="19"/>
  <c r="L29" i="19"/>
  <c r="M29" i="19"/>
  <c r="N29" i="19"/>
  <c r="O29" i="19"/>
  <c r="B30" i="19"/>
  <c r="C30" i="19"/>
  <c r="D30" i="19"/>
  <c r="E30" i="19"/>
  <c r="F30" i="19"/>
  <c r="G30" i="19"/>
  <c r="H30" i="19"/>
  <c r="I30" i="19"/>
  <c r="J30" i="19"/>
  <c r="K30" i="19"/>
  <c r="L30" i="19"/>
  <c r="M30" i="19"/>
  <c r="N30" i="19"/>
  <c r="O30" i="19"/>
  <c r="B31" i="19"/>
  <c r="C31" i="19"/>
  <c r="D31" i="19"/>
  <c r="E31" i="19"/>
  <c r="F31" i="19"/>
  <c r="G31" i="19"/>
  <c r="H31" i="19"/>
  <c r="I31" i="19"/>
  <c r="J31" i="19"/>
  <c r="K31" i="19"/>
  <c r="L31" i="19"/>
  <c r="M31" i="19"/>
  <c r="N31" i="19"/>
  <c r="O31" i="19"/>
  <c r="B27" i="19"/>
  <c r="C27" i="19"/>
  <c r="D27" i="19"/>
  <c r="E27" i="19"/>
  <c r="F27" i="19"/>
  <c r="G27" i="19"/>
  <c r="H27" i="19"/>
  <c r="I27" i="19"/>
  <c r="J27" i="19"/>
  <c r="K27" i="19"/>
  <c r="L27" i="19"/>
  <c r="M27" i="19"/>
  <c r="N27" i="19"/>
  <c r="O27" i="19"/>
  <c r="B28" i="19"/>
  <c r="C28" i="19"/>
  <c r="D28" i="19"/>
  <c r="E28" i="19"/>
  <c r="F28" i="19"/>
  <c r="G28" i="19"/>
  <c r="H28" i="19"/>
  <c r="I28" i="19"/>
  <c r="J28" i="19"/>
  <c r="K28" i="19"/>
  <c r="L28" i="19"/>
  <c r="M28" i="19"/>
  <c r="N28" i="19"/>
  <c r="O28" i="19"/>
  <c r="B26" i="19"/>
  <c r="C26" i="19"/>
  <c r="D26" i="19"/>
  <c r="E26" i="19"/>
  <c r="F26" i="19"/>
  <c r="G26" i="19"/>
  <c r="H26" i="19"/>
  <c r="I26" i="19"/>
  <c r="J26" i="19"/>
  <c r="K26" i="19"/>
  <c r="L26" i="19"/>
  <c r="M26" i="19"/>
  <c r="N26" i="19"/>
  <c r="O26" i="19"/>
  <c r="B23" i="19"/>
  <c r="C23" i="19"/>
  <c r="D23" i="19"/>
  <c r="E23" i="19"/>
  <c r="F23" i="19"/>
  <c r="G23" i="19"/>
  <c r="H23" i="19"/>
  <c r="I23" i="19"/>
  <c r="J23" i="19"/>
  <c r="K23" i="19"/>
  <c r="L23" i="19"/>
  <c r="M23" i="19"/>
  <c r="N23" i="19"/>
  <c r="O23" i="19"/>
  <c r="B24" i="19"/>
  <c r="C24" i="19"/>
  <c r="D24" i="19"/>
  <c r="E24" i="19"/>
  <c r="F24" i="19"/>
  <c r="G24" i="19"/>
  <c r="H24" i="19"/>
  <c r="I24" i="19"/>
  <c r="J24" i="19"/>
  <c r="K24" i="19"/>
  <c r="L24" i="19"/>
  <c r="M24" i="19"/>
  <c r="N24" i="19"/>
  <c r="O24" i="19"/>
  <c r="B25" i="19"/>
  <c r="C25" i="19"/>
  <c r="D25" i="19"/>
  <c r="E25" i="19"/>
  <c r="F25" i="19"/>
  <c r="G25" i="19"/>
  <c r="H25" i="19"/>
  <c r="I25" i="19"/>
  <c r="J25" i="19"/>
  <c r="K25" i="19"/>
  <c r="L25" i="19"/>
  <c r="M25" i="19"/>
  <c r="N25" i="19"/>
  <c r="O25" i="19"/>
  <c r="B21" i="19"/>
  <c r="C21" i="19"/>
  <c r="D21" i="19"/>
  <c r="E21" i="19"/>
  <c r="F21" i="19"/>
  <c r="G21" i="19"/>
  <c r="H21" i="19"/>
  <c r="I21" i="19"/>
  <c r="J21" i="19"/>
  <c r="K21" i="19"/>
  <c r="L21" i="19"/>
  <c r="M21" i="19"/>
  <c r="N21" i="19"/>
  <c r="O21" i="19"/>
  <c r="B22" i="19"/>
  <c r="C22" i="19"/>
  <c r="D22" i="19"/>
  <c r="E22" i="19"/>
  <c r="F22" i="19"/>
  <c r="G22" i="19"/>
  <c r="H22" i="19"/>
  <c r="I22" i="19"/>
  <c r="J22" i="19"/>
  <c r="K22" i="19"/>
  <c r="L22" i="19"/>
  <c r="M22" i="19"/>
  <c r="N22" i="19"/>
  <c r="O22" i="19"/>
  <c r="B18" i="19"/>
  <c r="C18" i="19"/>
  <c r="D18" i="19"/>
  <c r="E18" i="19"/>
  <c r="F18" i="19"/>
  <c r="G18" i="19"/>
  <c r="H18" i="19"/>
  <c r="I18" i="19"/>
  <c r="J18" i="19"/>
  <c r="K18" i="19"/>
  <c r="L18" i="19"/>
  <c r="M18" i="19"/>
  <c r="N18" i="19"/>
  <c r="O18" i="19"/>
  <c r="B19" i="19"/>
  <c r="C19" i="19"/>
  <c r="D19" i="19"/>
  <c r="E19" i="19"/>
  <c r="F19" i="19"/>
  <c r="G19" i="19"/>
  <c r="H19" i="19"/>
  <c r="I19" i="19"/>
  <c r="J19" i="19"/>
  <c r="K19" i="19"/>
  <c r="L19" i="19"/>
  <c r="M19" i="19"/>
  <c r="N19" i="19"/>
  <c r="O19" i="19"/>
  <c r="B20" i="19"/>
  <c r="C20" i="19"/>
  <c r="D20" i="19"/>
  <c r="E20" i="19"/>
  <c r="F20" i="19"/>
  <c r="G20" i="19"/>
  <c r="H20" i="19"/>
  <c r="I20" i="19"/>
  <c r="J20" i="19"/>
  <c r="K20" i="19"/>
  <c r="L20" i="19"/>
  <c r="M20" i="19"/>
  <c r="N20" i="19"/>
  <c r="O20" i="19"/>
  <c r="B17" i="19"/>
  <c r="C17" i="19"/>
  <c r="D17" i="19"/>
  <c r="E17" i="19"/>
  <c r="F17" i="19"/>
  <c r="G17" i="19"/>
  <c r="H17" i="19"/>
  <c r="I17" i="19"/>
  <c r="J17" i="19"/>
  <c r="K17" i="19"/>
  <c r="L17" i="19"/>
  <c r="M17" i="19"/>
  <c r="N17" i="19"/>
  <c r="O17" i="19"/>
  <c r="B15" i="19"/>
  <c r="C15" i="19"/>
  <c r="D15" i="19"/>
  <c r="E15" i="19"/>
  <c r="F15" i="19"/>
  <c r="G15" i="19"/>
  <c r="H15" i="19"/>
  <c r="I15" i="19"/>
  <c r="J15" i="19"/>
  <c r="K15" i="19"/>
  <c r="L15" i="19"/>
  <c r="M15" i="19"/>
  <c r="N15" i="19"/>
  <c r="O15" i="19"/>
  <c r="B16" i="19"/>
  <c r="C16" i="19"/>
  <c r="D16" i="19"/>
  <c r="E16" i="19"/>
  <c r="F16" i="19"/>
  <c r="G16" i="19"/>
  <c r="H16" i="19"/>
  <c r="I16" i="19"/>
  <c r="J16" i="19"/>
  <c r="K16" i="19"/>
  <c r="L16" i="19"/>
  <c r="M16" i="19"/>
  <c r="N16" i="19"/>
  <c r="O16" i="19"/>
  <c r="B13" i="19"/>
  <c r="C13" i="19"/>
  <c r="D13" i="19"/>
  <c r="E13" i="19"/>
  <c r="F13" i="19"/>
  <c r="G13" i="19"/>
  <c r="H13" i="19"/>
  <c r="I13" i="19"/>
  <c r="J13" i="19"/>
  <c r="K13" i="19"/>
  <c r="L13" i="19"/>
  <c r="M13" i="19"/>
  <c r="N13" i="19"/>
  <c r="O13" i="19"/>
  <c r="B14" i="19"/>
  <c r="C14" i="19"/>
  <c r="D14" i="19"/>
  <c r="E14" i="19"/>
  <c r="F14" i="19"/>
  <c r="G14" i="19"/>
  <c r="H14" i="19"/>
  <c r="I14" i="19"/>
  <c r="J14" i="19"/>
  <c r="K14" i="19"/>
  <c r="L14" i="19"/>
  <c r="M14" i="19"/>
  <c r="N14" i="19"/>
  <c r="O14" i="19"/>
  <c r="B12" i="19"/>
  <c r="C12" i="19"/>
  <c r="D12" i="19"/>
  <c r="E12" i="19"/>
  <c r="F12" i="19"/>
  <c r="G12" i="19"/>
  <c r="H12" i="19"/>
  <c r="I12" i="19"/>
  <c r="J12" i="19"/>
  <c r="K12" i="19"/>
  <c r="L12" i="19"/>
  <c r="M12" i="19"/>
  <c r="N12" i="19"/>
  <c r="O12" i="19"/>
  <c r="B10" i="19"/>
  <c r="C10" i="19"/>
  <c r="D10" i="19"/>
  <c r="E10" i="19"/>
  <c r="F10" i="19"/>
  <c r="G10" i="19"/>
  <c r="H10" i="19"/>
  <c r="I10" i="19"/>
  <c r="J10" i="19"/>
  <c r="K10" i="19"/>
  <c r="L10" i="19"/>
  <c r="M10" i="19"/>
  <c r="N10" i="19"/>
  <c r="O10" i="19"/>
  <c r="B11" i="19"/>
  <c r="C11" i="19"/>
  <c r="D11" i="19"/>
  <c r="E11" i="19"/>
  <c r="F11" i="19"/>
  <c r="G11" i="19"/>
  <c r="H11" i="19"/>
  <c r="I11" i="19"/>
  <c r="J11" i="19"/>
  <c r="K11" i="19"/>
  <c r="L11" i="19"/>
  <c r="M11" i="19"/>
  <c r="N11" i="19"/>
  <c r="O11" i="19"/>
  <c r="B7" i="19"/>
  <c r="C7" i="19"/>
  <c r="D7" i="19"/>
  <c r="E7" i="19"/>
  <c r="F7" i="19"/>
  <c r="G7" i="19"/>
  <c r="H7" i="19"/>
  <c r="I7" i="19"/>
  <c r="J7" i="19"/>
  <c r="K7" i="19"/>
  <c r="L7" i="19"/>
  <c r="M7" i="19"/>
  <c r="N7" i="19"/>
  <c r="O7" i="19"/>
  <c r="B8" i="19"/>
  <c r="C8" i="19"/>
  <c r="D8" i="19"/>
  <c r="E8" i="19"/>
  <c r="F8" i="19"/>
  <c r="G8" i="19"/>
  <c r="H8" i="19"/>
  <c r="I8" i="19"/>
  <c r="J8" i="19"/>
  <c r="K8" i="19"/>
  <c r="L8" i="19"/>
  <c r="M8" i="19"/>
  <c r="N8" i="19"/>
  <c r="O8" i="19"/>
  <c r="B9" i="19"/>
  <c r="C9" i="19"/>
  <c r="D9" i="19"/>
  <c r="E9" i="19"/>
  <c r="F9" i="19"/>
  <c r="G9" i="19"/>
  <c r="H9" i="19"/>
  <c r="I9" i="19"/>
  <c r="J9" i="19"/>
  <c r="K9" i="19"/>
  <c r="L9" i="19"/>
  <c r="M9" i="19"/>
  <c r="N9" i="19"/>
  <c r="O9" i="19"/>
  <c r="B6" i="19"/>
  <c r="C6" i="19"/>
  <c r="D6" i="19"/>
  <c r="E6" i="19"/>
  <c r="F6" i="19"/>
  <c r="G6" i="19"/>
  <c r="H6" i="19"/>
  <c r="I6" i="19"/>
  <c r="J6" i="19"/>
  <c r="K6" i="19"/>
  <c r="L6" i="19"/>
  <c r="M6" i="19"/>
  <c r="N6" i="19"/>
  <c r="O6" i="19"/>
  <c r="N5" i="19"/>
  <c r="C5" i="19"/>
  <c r="J5" i="19" s="1"/>
  <c r="I5" i="19"/>
  <c r="K5" i="19" s="1"/>
  <c r="E5" i="19"/>
  <c r="F5" i="19"/>
  <c r="H5" i="19"/>
  <c r="G5" i="19"/>
  <c r="B5" i="19"/>
  <c r="N8" i="2"/>
  <c r="N8" i="7"/>
  <c r="N9" i="18"/>
  <c r="G9" i="8"/>
  <c r="N10" i="18"/>
  <c r="M10" i="18"/>
  <c r="H10" i="18"/>
  <c r="G10" i="18"/>
  <c r="F10" i="18"/>
  <c r="E10" i="18"/>
  <c r="D10" i="18"/>
  <c r="B10" i="18"/>
  <c r="A10" i="18"/>
  <c r="M9" i="18"/>
  <c r="H9" i="18"/>
  <c r="G9" i="18"/>
  <c r="F9" i="18"/>
  <c r="E9" i="18"/>
  <c r="D9" i="18"/>
  <c r="B9" i="18"/>
  <c r="J9" i="18"/>
  <c r="A9" i="18"/>
  <c r="N8" i="18"/>
  <c r="M8" i="18"/>
  <c r="H8" i="18"/>
  <c r="G8" i="18"/>
  <c r="F8" i="18"/>
  <c r="E8" i="18"/>
  <c r="D8" i="18"/>
  <c r="B8" i="18"/>
  <c r="A8" i="18"/>
  <c r="C5" i="18"/>
  <c r="A5" i="18"/>
  <c r="A1" i="18"/>
  <c r="J8" i="18"/>
  <c r="J10" i="18"/>
  <c r="I8" i="18"/>
  <c r="I10" i="18"/>
  <c r="I9" i="18"/>
  <c r="K10" i="18"/>
  <c r="L10" i="18"/>
  <c r="K8" i="18"/>
  <c r="L8" i="18"/>
  <c r="K9" i="18"/>
  <c r="L9" i="18"/>
  <c r="N9" i="17"/>
  <c r="M9" i="17"/>
  <c r="H9" i="17"/>
  <c r="G9" i="17"/>
  <c r="F9" i="17"/>
  <c r="E9" i="17"/>
  <c r="D9" i="17"/>
  <c r="B9" i="17"/>
  <c r="I9" i="17"/>
  <c r="A9" i="17"/>
  <c r="N8" i="17"/>
  <c r="M8" i="17"/>
  <c r="H8" i="17"/>
  <c r="G8" i="17"/>
  <c r="F8" i="17"/>
  <c r="E8" i="17"/>
  <c r="D8" i="17"/>
  <c r="B8" i="17"/>
  <c r="J8" i="17"/>
  <c r="A8" i="17"/>
  <c r="C5" i="17"/>
  <c r="A5" i="17"/>
  <c r="A1" i="17"/>
  <c r="J9" i="17"/>
  <c r="K9" i="17"/>
  <c r="L9" i="17"/>
  <c r="I8" i="17"/>
  <c r="K8" i="17"/>
  <c r="L8" i="17"/>
  <c r="N10" i="15"/>
  <c r="M10" i="15"/>
  <c r="H10" i="15"/>
  <c r="G10" i="15"/>
  <c r="F10" i="15"/>
  <c r="E10" i="15"/>
  <c r="D10" i="15"/>
  <c r="B10" i="15"/>
  <c r="I10" i="15"/>
  <c r="A10" i="15"/>
  <c r="N9" i="15"/>
  <c r="M9" i="15"/>
  <c r="H9" i="15"/>
  <c r="G9" i="15"/>
  <c r="F9" i="15"/>
  <c r="E9" i="15"/>
  <c r="D9" i="15"/>
  <c r="B9" i="15"/>
  <c r="A9" i="15"/>
  <c r="N8" i="15"/>
  <c r="M8" i="15"/>
  <c r="H8" i="15"/>
  <c r="G8" i="15"/>
  <c r="F8" i="15"/>
  <c r="E8" i="15"/>
  <c r="D8" i="15"/>
  <c r="B8" i="15"/>
  <c r="A8" i="15"/>
  <c r="C5" i="15"/>
  <c r="A5" i="15"/>
  <c r="A1" i="15"/>
  <c r="J8" i="15"/>
  <c r="J9" i="15"/>
  <c r="I8" i="15"/>
  <c r="K8" i="15"/>
  <c r="J10" i="15"/>
  <c r="I9" i="15"/>
  <c r="L8" i="15"/>
  <c r="K9" i="15"/>
  <c r="L9" i="15"/>
  <c r="K10" i="15"/>
  <c r="L10" i="15"/>
  <c r="N10" i="14"/>
  <c r="M10" i="14"/>
  <c r="H10" i="14"/>
  <c r="G10" i="14"/>
  <c r="F10" i="14"/>
  <c r="E10" i="14"/>
  <c r="D10" i="14"/>
  <c r="B10" i="14"/>
  <c r="J10" i="14"/>
  <c r="A10" i="14"/>
  <c r="N9" i="14"/>
  <c r="M9" i="14"/>
  <c r="B9" i="14"/>
  <c r="J9" i="14"/>
  <c r="H9" i="14"/>
  <c r="G9" i="14"/>
  <c r="F9" i="14"/>
  <c r="E9" i="14"/>
  <c r="D9" i="14"/>
  <c r="I9" i="14"/>
  <c r="A9" i="14"/>
  <c r="N8" i="14"/>
  <c r="M8" i="14"/>
  <c r="H8" i="14"/>
  <c r="G8" i="14"/>
  <c r="F8" i="14"/>
  <c r="E8" i="14"/>
  <c r="D8" i="14"/>
  <c r="B8" i="14"/>
  <c r="A8" i="14"/>
  <c r="C5" i="14"/>
  <c r="A5" i="14"/>
  <c r="A1" i="14"/>
  <c r="J8" i="14"/>
  <c r="I10" i="14"/>
  <c r="K10" i="14"/>
  <c r="L10" i="14"/>
  <c r="K9" i="14"/>
  <c r="L9" i="14"/>
  <c r="I8" i="14"/>
  <c r="K8" i="14"/>
  <c r="L8" i="14"/>
  <c r="N9" i="13"/>
  <c r="M9" i="13"/>
  <c r="H9" i="13"/>
  <c r="G9" i="13"/>
  <c r="F9" i="13"/>
  <c r="E9" i="13"/>
  <c r="D9" i="13"/>
  <c r="B9" i="13"/>
  <c r="J9" i="13"/>
  <c r="A9" i="13"/>
  <c r="N8" i="13"/>
  <c r="M8" i="13"/>
  <c r="H8" i="13"/>
  <c r="G8" i="13"/>
  <c r="F8" i="13"/>
  <c r="E8" i="13"/>
  <c r="D8" i="13"/>
  <c r="B8" i="13"/>
  <c r="A8" i="13"/>
  <c r="C5" i="13"/>
  <c r="A5" i="13"/>
  <c r="A1" i="13"/>
  <c r="I9" i="13"/>
  <c r="K9" i="13"/>
  <c r="J8" i="13"/>
  <c r="I8" i="13"/>
  <c r="L9" i="13"/>
  <c r="K8" i="13"/>
  <c r="L8" i="13"/>
  <c r="G8" i="1"/>
  <c r="N10" i="12"/>
  <c r="M10" i="12"/>
  <c r="H10" i="12"/>
  <c r="G10" i="12"/>
  <c r="F10" i="12"/>
  <c r="E10" i="12"/>
  <c r="D10" i="12"/>
  <c r="B10" i="12"/>
  <c r="J10" i="12"/>
  <c r="A10" i="12"/>
  <c r="N9" i="12"/>
  <c r="M9" i="12"/>
  <c r="H9" i="12"/>
  <c r="G9" i="12"/>
  <c r="F9" i="12"/>
  <c r="E9" i="12"/>
  <c r="D9" i="12"/>
  <c r="B9" i="12"/>
  <c r="A9" i="12"/>
  <c r="N8" i="12"/>
  <c r="M8" i="12"/>
  <c r="H8" i="12"/>
  <c r="G8" i="12"/>
  <c r="F8" i="12"/>
  <c r="E8" i="12"/>
  <c r="D8" i="12"/>
  <c r="B8" i="12"/>
  <c r="A8" i="12"/>
  <c r="C5" i="12"/>
  <c r="A5" i="12"/>
  <c r="A1" i="12"/>
  <c r="J8" i="12"/>
  <c r="J9" i="12"/>
  <c r="I8" i="12"/>
  <c r="K8" i="12"/>
  <c r="L8" i="12"/>
  <c r="I9" i="12"/>
  <c r="I10" i="12"/>
  <c r="K9" i="12"/>
  <c r="L9" i="12"/>
  <c r="K10" i="12"/>
  <c r="L10" i="12"/>
  <c r="N9" i="11"/>
  <c r="M9" i="11"/>
  <c r="H9" i="11"/>
  <c r="G9" i="11"/>
  <c r="F9" i="11"/>
  <c r="E9" i="11"/>
  <c r="D9" i="11"/>
  <c r="B9" i="11"/>
  <c r="J9" i="11"/>
  <c r="A9" i="11"/>
  <c r="N8" i="11"/>
  <c r="M8" i="11"/>
  <c r="H8" i="11"/>
  <c r="G8" i="11"/>
  <c r="F8" i="11"/>
  <c r="E8" i="11"/>
  <c r="D8" i="11"/>
  <c r="B8" i="11"/>
  <c r="A8" i="11"/>
  <c r="C5" i="11"/>
  <c r="A5" i="11"/>
  <c r="A1" i="11"/>
  <c r="J8" i="11"/>
  <c r="I9" i="11"/>
  <c r="I8" i="11"/>
  <c r="K9" i="11"/>
  <c r="L9" i="11"/>
  <c r="K8" i="11"/>
  <c r="L8" i="11"/>
  <c r="N10" i="10"/>
  <c r="M10" i="10"/>
  <c r="H10" i="10"/>
  <c r="G10" i="10"/>
  <c r="F10" i="10"/>
  <c r="E10" i="10"/>
  <c r="D10" i="10"/>
  <c r="B10" i="10"/>
  <c r="I10" i="10"/>
  <c r="A10" i="10"/>
  <c r="N9" i="10"/>
  <c r="M9" i="10"/>
  <c r="H9" i="10"/>
  <c r="G9" i="10"/>
  <c r="F9" i="10"/>
  <c r="E9" i="10"/>
  <c r="D9" i="10"/>
  <c r="B9" i="10"/>
  <c r="J9" i="10"/>
  <c r="A9" i="10"/>
  <c r="N8" i="10"/>
  <c r="M8" i="10"/>
  <c r="H8" i="10"/>
  <c r="G8" i="10"/>
  <c r="F8" i="10"/>
  <c r="E8" i="10"/>
  <c r="D8" i="10"/>
  <c r="B8" i="10"/>
  <c r="A8" i="10"/>
  <c r="C5" i="10"/>
  <c r="A5" i="10"/>
  <c r="A1" i="10"/>
  <c r="J8" i="10"/>
  <c r="I8" i="10"/>
  <c r="I9" i="10"/>
  <c r="K9" i="10"/>
  <c r="J10" i="10"/>
  <c r="K10" i="10"/>
  <c r="L10" i="10"/>
  <c r="K8" i="10"/>
  <c r="L8" i="10"/>
  <c r="L9" i="10"/>
  <c r="N8" i="9"/>
  <c r="M8" i="9"/>
  <c r="H8" i="9"/>
  <c r="G8" i="9"/>
  <c r="F8" i="9"/>
  <c r="E8" i="9"/>
  <c r="D8" i="9"/>
  <c r="B8" i="9"/>
  <c r="J8" i="9"/>
  <c r="A8" i="9"/>
  <c r="C5" i="9"/>
  <c r="A5" i="9"/>
  <c r="A1" i="9"/>
  <c r="I8" i="9"/>
  <c r="K8" i="9"/>
  <c r="L8" i="9"/>
  <c r="N9" i="8"/>
  <c r="M9" i="8"/>
  <c r="H9" i="8"/>
  <c r="F9" i="8"/>
  <c r="E9" i="8"/>
  <c r="D9" i="8"/>
  <c r="B9" i="8"/>
  <c r="J9" i="8"/>
  <c r="A9" i="8"/>
  <c r="N8" i="8"/>
  <c r="M8" i="8"/>
  <c r="H8" i="8"/>
  <c r="G8" i="8"/>
  <c r="F8" i="8"/>
  <c r="E8" i="8"/>
  <c r="D8" i="8"/>
  <c r="B8" i="8"/>
  <c r="J8" i="8"/>
  <c r="A8" i="8"/>
  <c r="C5" i="8"/>
  <c r="A5" i="8"/>
  <c r="A1" i="8"/>
  <c r="I9" i="8"/>
  <c r="I8" i="8"/>
  <c r="K9" i="8"/>
  <c r="L9" i="8"/>
  <c r="K8" i="8"/>
  <c r="L8" i="8"/>
  <c r="N9" i="7"/>
  <c r="M9" i="7"/>
  <c r="H9" i="7"/>
  <c r="G9" i="7"/>
  <c r="F9" i="7"/>
  <c r="E9" i="7"/>
  <c r="D9" i="7"/>
  <c r="B9" i="7"/>
  <c r="I9" i="7"/>
  <c r="A9" i="7"/>
  <c r="M8" i="7"/>
  <c r="H8" i="7"/>
  <c r="G8" i="7"/>
  <c r="F8" i="7"/>
  <c r="E8" i="7"/>
  <c r="D8" i="7"/>
  <c r="B8" i="7"/>
  <c r="I8" i="7"/>
  <c r="A8" i="7"/>
  <c r="C5" i="7"/>
  <c r="A5" i="7"/>
  <c r="A1" i="7"/>
  <c r="J9" i="7"/>
  <c r="J8" i="7"/>
  <c r="K9" i="7"/>
  <c r="L9" i="7"/>
  <c r="K8" i="7"/>
  <c r="L8" i="7"/>
  <c r="N8" i="6"/>
  <c r="M8" i="6"/>
  <c r="H8" i="6"/>
  <c r="G8" i="6"/>
  <c r="F8" i="6"/>
  <c r="E8" i="6"/>
  <c r="D8" i="6"/>
  <c r="B8" i="6"/>
  <c r="A8" i="6"/>
  <c r="C5" i="6"/>
  <c r="A5" i="6"/>
  <c r="A1" i="6"/>
  <c r="J8" i="6"/>
  <c r="I8" i="6"/>
  <c r="K8" i="6"/>
  <c r="L8" i="6"/>
  <c r="M9" i="5"/>
  <c r="H9" i="5"/>
  <c r="G9" i="5"/>
  <c r="F9" i="5"/>
  <c r="E9" i="5"/>
  <c r="D9" i="5"/>
  <c r="B9" i="5"/>
  <c r="J9" i="5"/>
  <c r="A9" i="5"/>
  <c r="M8" i="5"/>
  <c r="H8" i="5"/>
  <c r="F8" i="5"/>
  <c r="E8" i="5"/>
  <c r="D8" i="5"/>
  <c r="B8" i="5"/>
  <c r="J8" i="5"/>
  <c r="A8" i="5"/>
  <c r="C5" i="5"/>
  <c r="A5" i="5"/>
  <c r="A1" i="5"/>
  <c r="I8" i="5"/>
  <c r="K8" i="5"/>
  <c r="I9" i="5"/>
  <c r="L8" i="5"/>
  <c r="K9" i="5"/>
  <c r="L9" i="5"/>
  <c r="N10" i="4"/>
  <c r="M10" i="4"/>
  <c r="H10" i="4"/>
  <c r="G10" i="4"/>
  <c r="F10" i="4"/>
  <c r="E10" i="4"/>
  <c r="D10" i="4"/>
  <c r="B10" i="4"/>
  <c r="J10" i="4"/>
  <c r="A10" i="4"/>
  <c r="N9" i="4"/>
  <c r="M9" i="4"/>
  <c r="H9" i="4"/>
  <c r="G9" i="4"/>
  <c r="F9" i="4"/>
  <c r="E9" i="4"/>
  <c r="D9" i="4"/>
  <c r="B9" i="4"/>
  <c r="J9" i="4"/>
  <c r="A9" i="4"/>
  <c r="N8" i="4"/>
  <c r="M8" i="4"/>
  <c r="H8" i="4"/>
  <c r="G8" i="4"/>
  <c r="F8" i="4"/>
  <c r="E8" i="4"/>
  <c r="D8" i="4"/>
  <c r="B8" i="4"/>
  <c r="A8" i="4"/>
  <c r="A5" i="4"/>
  <c r="A1" i="4"/>
  <c r="J8" i="4"/>
  <c r="I10" i="4"/>
  <c r="K10" i="4"/>
  <c r="L10" i="4"/>
  <c r="I9" i="4"/>
  <c r="I8" i="4"/>
  <c r="K8" i="4"/>
  <c r="L8" i="4"/>
  <c r="K9" i="4"/>
  <c r="L9" i="4"/>
  <c r="C5" i="4"/>
  <c r="N8" i="3"/>
  <c r="M8" i="3"/>
  <c r="H8" i="3"/>
  <c r="G8" i="3"/>
  <c r="F8" i="3"/>
  <c r="E8" i="3"/>
  <c r="D8" i="3"/>
  <c r="B8" i="3"/>
  <c r="J8" i="3"/>
  <c r="A8" i="3"/>
  <c r="C5" i="3"/>
  <c r="A5" i="3"/>
  <c r="A1" i="3"/>
  <c r="I8" i="3"/>
  <c r="K8" i="3"/>
  <c r="L8" i="3"/>
  <c r="M8" i="2"/>
  <c r="H8" i="2"/>
  <c r="G8" i="2"/>
  <c r="F8" i="2"/>
  <c r="E8" i="2"/>
  <c r="D8" i="2"/>
  <c r="B8" i="2"/>
  <c r="J8" i="2"/>
  <c r="A8" i="2"/>
  <c r="C5" i="2"/>
  <c r="A5" i="2"/>
  <c r="A1" i="2"/>
  <c r="I8" i="2"/>
  <c r="K8" i="2"/>
  <c r="L8" i="2"/>
  <c r="N8" i="1"/>
  <c r="M8" i="1"/>
  <c r="H8" i="1"/>
  <c r="F8" i="1"/>
  <c r="E8" i="1"/>
  <c r="D8" i="1"/>
  <c r="B8" i="1"/>
  <c r="J8" i="1"/>
  <c r="A8" i="1"/>
  <c r="C5" i="1"/>
  <c r="A5" i="1"/>
  <c r="A1" i="1"/>
  <c r="I8" i="1"/>
  <c r="K8" i="1"/>
  <c r="L8" i="1"/>
  <c r="L5" i="19" l="1"/>
  <c r="M5" i="19" s="1"/>
</calcChain>
</file>

<file path=xl/sharedStrings.xml><?xml version="1.0" encoding="utf-8"?>
<sst xmlns="http://schemas.openxmlformats.org/spreadsheetml/2006/main" count="767" uniqueCount="242">
  <si>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</si>
  <si>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</si>
  <si>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</si>
  <si>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</si>
  <si>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</si>
  <si>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</si>
  <si>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</si>
  <si>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</si>
  <si>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</si>
  <si>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</si>
  <si>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</si>
  <si>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</si>
  <si>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</si>
  <si>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</si>
  <si>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</si>
  <si>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</si>
  <si>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</si>
  <si>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</si>
  <si>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</si>
  <si>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</si>
  <si>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</si>
  <si>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</si>
  <si>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</si>
  <si>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</si>
  <si>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</si>
  <si>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</si>
  <si>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</si>
  <si>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</si>
  <si>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</si>
  <si>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</si>
  <si>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</si>
  <si>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</si>
  <si>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</si>
  <si>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</si>
  <si>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</si>
  <si>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</si>
  <si>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</si>
  <si>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</si>
  <si>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</si>
  <si>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</si>
  <si>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</si>
  <si>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</si>
  <si>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</si>
  <si>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</si>
  <si>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Melissa Alfonso, Diana Mosquera, Claudia Corrales, Esperanza Peña y Omar Noguera
Contratistas Subgerencia de Planeación y Administración de Proyectos</t>
  </si>
  <si>
    <t>Edgar Rene Muñoz Díaz
Subgerente de Planeación y Administración de Proyectos</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</si>
  <si>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</si>
  <si>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</si>
  <si>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</si>
  <si>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</si>
  <si>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</si>
  <si>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</si>
  <si>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</si>
  <si>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</si>
  <si>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</si>
  <si>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</si>
  <si>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</si>
  <si>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</si>
  <si>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</si>
  <si>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</si>
  <si>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</si>
  <si>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</si>
  <si>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</si>
  <si>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Melissa Alfonso, Diana Mosquera, Omar Noguera
Contratistas Subgerencia de Planeación y Administración de Proyectos</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</si>
  <si>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</si>
  <si>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</si>
  <si>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</si>
  <si>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</si>
  <si>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</si>
  <si>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</si>
  <si>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</si>
  <si>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</si>
  <si>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</si>
  <si>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</si>
  <si>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</si>
  <si>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</si>
  <si>
    <t xml:space="preserve">AVANCE % </t>
  </si>
  <si>
    <t>EVIDENCIA</t>
  </si>
  <si>
    <t>OBSERVACIONES</t>
  </si>
  <si>
    <t>N/A</t>
  </si>
  <si>
    <t xml:space="preserve">El plan de acción de la Empresa se diseña bajo un ejercicio de planeación, definiendo las líneas estratégicas y de acción que orienten la toma de decisiones y las actividades con el fin de lograr los objetivos estratégicos propuestos. 
Para la formulación y la ejecución de las acciones planteadas se realiza seguimiento por medio del Plan de Acción Institucional, archivo que se diseño y configuro para reportar las alertas a las actividades dando cumplimiento al logro de los objetivos y metas de la Empresa. 
</t>
  </si>
  <si>
    <t>1. Dado que nos encontramos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mensualmente mediante los instrumentos de medición y seguimiento tales como (comités técnicos, FUSS, ciclo de estructuración de proyectos y plan de acción(trimestral)). Adicionalmente hay que anotar que la Subgerencia de gestión urbana se encuentra actualmente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2.1. Mediante el FUSS y comités técnicos (formato único de seguimiento sectorial), se realiza seguimiento al cumplimiento de las actividades de la formulación de proyectos. (Se adjunta comités técnicos y seguimiento Fuss). Avance 33%
2.2. Como parte de la trazabilidad de los proyectos se mantiene la evidencia de los seguimientos y decisiones con las diferentes entidades que participan en la formulación de proyectos mediante actas de reuniones en las carpetas de cada proyecto. Avance 33%
4. Se terminó la recopilación de información y elaboración de la base de datos de consultores con alto grado de experticia para la elaboración de estudios técnicos mediante un formato definido por la Subgerencia de gestión urbana en marzo de 2020. Ubicada en Técnica : (T) 00 Subgerencia de gestión urbana/02 General / 05. Base de datos de consultores con alto grado de experticia. Avance 33%</t>
  </si>
  <si>
    <t>1. Pieza comunicativa de socialización del Código de Integridad.
2. Correo electrónico mediante el cual se socializa el Código de Integridad.</t>
  </si>
  <si>
    <t>Para el cuatrimestre, se realizaron las siguientes validaciones:
● En el caso de las piezas impresas se solicitó el visto bueno en las piezas gráficas antes de enviarlas a producción.
● En  el caso de las piezas audiovisuales que contienen entrevistas o imágenes de personas ajenas a la empresa, las mismas cuentan con la autorización diligenciada y firmada a través del formato   FT-26 Autorización para uso de información personal e imagen sobre audios, fotografías y/o fijaciones audiovisuales para uso público.</t>
  </si>
  <si>
    <t>http://eru.gov.co/sites/default/files/planeacion/Plan%20Estrategico%20TH%202020%20.pdf</t>
  </si>
  <si>
    <t>Plan financiero disponible para consulta en el proceso de presupuesto.
Anexo 1. Directiva 01 del 22 de enero de 2020.
Anexo 2. Directiva 02 del 22 de abril de 2020.</t>
  </si>
  <si>
    <t>Reporte de JSP7 y ordenes de pago.</t>
  </si>
  <si>
    <t>Correo de aplicación y pantallazo de la encuesta.</t>
  </si>
  <si>
    <t>Correo electrónico</t>
  </si>
  <si>
    <t xml:space="preserve">mínimo dos Correos electrónicos y/o Dos (2)  comunicaciones internas recordando los plazos de suscripción y seguimiento de los acuerdos de gestión en la vigencia  </t>
  </si>
  <si>
    <t xml:space="preserve">El proceso propone agregar estas acciones </t>
  </si>
  <si>
    <t xml:space="preserve">Cuatro (4) reportes del sistema JSP7 con su respectivas ordenes de pago. </t>
  </si>
  <si>
    <t>En el mes de enero se finalizo la toma general de inventarios, de igual forma y con la información que suministra el área de sistemas en relación a cambios de equipos de computo propiedad de la ERU, se actualizan los inventarios con una frecuencia permanente.
En relación a los bienes u elementos adquiridos por la ERU y reportados a la SGC,  son ingresados al modulo  de inventarios del Sistema Administrativo y Financiero JSP-7 y reportados al profesional de servicios logísticos para la inclusión en la póliza de Seguros de la Empresa.</t>
  </si>
  <si>
    <t>Reporte del Sistema Administrativo y Financiero corte abril de 2020 con el  inventario actualizado.</t>
  </si>
  <si>
    <t>La base de datos de préstamos documentales se encuentra disponible para consulta en el proceso de Gestión Documental. Se anexa imagen.</t>
  </si>
  <si>
    <t>Anexo 9 Planilla 1 de medición de condiciones ambientales del 10 de marzo al 24 de abril.</t>
  </si>
  <si>
    <t>Anexo 10 Informe de estado de avance de la actividad de prestamos documentales.</t>
  </si>
  <si>
    <t xml:space="preserve">4 reportes de Base de Datos Préstamos Documentales con registro de folios. </t>
  </si>
  <si>
    <t>INDICADOR - PROPUESTO POR EL PROCESO</t>
  </si>
  <si>
    <r>
      <rPr>
        <sz val="11"/>
        <rFont val="Calibri"/>
        <family val="2"/>
        <scheme val="minor"/>
      </rPr>
      <t xml:space="preserve"> 1. En el enlace relacionado a continuación se puede verificar la publicación de los activos de información en la Web de la Empresa.</t>
    </r>
    <r>
      <rPr>
        <sz val="11"/>
        <color theme="10"/>
        <rFont val="Calibri"/>
        <family val="2"/>
        <scheme val="minor"/>
      </rPr>
      <t xml:space="preserve"> </t>
    </r>
    <r>
      <rPr>
        <u/>
        <sz val="11"/>
        <color theme="10"/>
        <rFont val="Calibri"/>
        <family val="2"/>
        <scheme val="minor"/>
      </rPr>
      <t xml:space="preserve">http://eru.gov.co/es/transparencia/Instrumentos-de-gestion-de-informacion-publica
</t>
    </r>
    <r>
      <rPr>
        <sz val="11"/>
        <rFont val="Calibri"/>
        <family val="2"/>
        <scheme val="minor"/>
      </rPr>
      <t>2. El indicador de copias de respaldo inicia su medición en el segundo semestre de 2020.</t>
    </r>
  </si>
  <si>
    <t xml:space="preserve">
Esta información se encuentra disponible en Carátula del sistema JSP7.</t>
  </si>
  <si>
    <t>1. Base de Datos de Activos de información publicada en la página web 
2.Disponibilidad de Información Institucional en ownCloud</t>
  </si>
  <si>
    <t xml:space="preserve">Realizar 4 reportes de seguimiento  de  los Contratos de mantenimiento en ejecución en la vigencia </t>
  </si>
  <si>
    <t xml:space="preserve">tramitan a través de la plataforma transaccional SECOP </t>
  </si>
  <si>
    <t xml:space="preserve">La matriz de seguimiento </t>
  </si>
  <si>
    <t xml:space="preserve">1. Se recomienda revisar la coherencia entre las acciones planteadas y las causas de los riesgos permitiendo de esta manera la mitigación de los mismos.
2. Es importante que el proceso genere indicadores que permitan medir las acciones propuestas. </t>
  </si>
  <si>
    <t xml:space="preserve">Se recomienda revisar la coherencia entre las acciones planteadas y las causas de los riesgos permitiendo de esta manera la mitigación de los mismos.
Es importante que el proceso genere indicadores que permitan medir las acciones propuestas. </t>
  </si>
  <si>
    <r>
      <t xml:space="preserve">Se realizo promedio de los porcentajes para un avance en el periodo evaluado del 33%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</si>
  <si>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La evidencia de estas acciones reposa en la Oficina de Comunicaciones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</si>
  <si>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Es importante que el proceso genere indicadores que permitan medir las acciones propuestas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</si>
  <si>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El proceso cuenta con los soportes de las actividades realizadas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</si>
  <si>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Durante los primeros cuatro meses de 2020, no se han adelantado procesos de comercialización, ni se han suscrito contratos nuevos de arrendamiento.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</si>
  <si>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En el PIC Plan Institucional Capacitación se encuentra programada una actividad relacionada con "</t>
    </r>
    <r>
      <rPr>
        <i/>
        <sz val="10"/>
        <rFont val="Arial"/>
        <family val="2"/>
      </rPr>
      <t>Régimen de Inhabilidades e incompatibilidades de los servidores
públicos</t>
    </r>
    <r>
      <rPr>
        <sz val="10"/>
        <rFont val="Arial"/>
        <family val="2"/>
      </rPr>
      <t xml:space="preserve">" capacitación que permitirá fortalecer las buenas practicas de servidores y contratistas de la Empresa. Esta capacitación esta dirigida a todo el personal de la Empresa incluyendo las personas que integran el proceso de Gestión Financiera.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</si>
  <si>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tramite y pago de las cuentas de cobro y facturas de los contratistas. 
El pro</t>
    </r>
    <r>
      <rPr>
        <sz val="10"/>
        <color theme="1"/>
        <rFont val="Arial"/>
        <family val="2"/>
      </rPr>
      <t>ceso informa que al realizar la Revisión el indicador que se encontraba registrado en el mapa de riesgos al corte de diciembre de 2019, se considera pertinente ajustar con el fin de articularlo al riesgo y la acciones de control establecidas.</t>
    </r>
    <r>
      <rPr>
        <b/>
        <sz val="10"/>
        <color theme="1"/>
        <rFont val="Arial"/>
        <family val="2"/>
      </rPr>
      <t xml:space="preserve">
Se recomienda revisar la coherencia entre las acciones planteadas y las causas de los riesgos permitiendo de esta manera la mitigación de los mismos.
Es importante que el proceso genere indicadores que permitan medir las acciones propuestas. </t>
    </r>
  </si>
  <si>
    <t xml:space="preserve">3 planillas de medición de condiciones ambientales en el año.
</t>
  </si>
  <si>
    <r>
      <t xml:space="preserve">4 informes de verificación de los préstamos documentales en la vigencia </t>
    </r>
    <r>
      <rPr>
        <sz val="10"/>
        <rFont val="Arial"/>
        <family val="2"/>
      </rPr>
      <t xml:space="preserve">
</t>
    </r>
  </si>
  <si>
    <r>
      <t xml:space="preserve">Con el propósito de evitar la alteración y velar por la integridad de los datos del aplicativo JSP7,  se configuró un control de cambios los cuales son validados por los profesionales de sistemas, una vez corregidos por el contratista y aprobados por el usuario solicitante, garantizando así llevar y tener conocimiento por medio de una bitácora de las mejoras efectuadas en el JSP7.
Se dicto capacitación de Seguridad de la Información haciendo énfasis en la protección de los datos e información institucional producida por los funcionarios.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</si>
  <si>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</si>
  <si>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EMPRESA DE RENOVACIÓN Y DESARROLLO URBANO DE BOGOTÁ</t>
  </si>
  <si>
    <t>GESTIÓN AMBIENTAL</t>
  </si>
  <si>
    <t>PROCESO RESPONSABLE</t>
  </si>
  <si>
    <t>DIRECCIONAMIENTO ESTRATEGICO</t>
  </si>
  <si>
    <t>GESTIÓN DE GRUPOS DE INTERES</t>
  </si>
  <si>
    <t>FORMULACIÓN DE INSTRUMENTOS</t>
  </si>
  <si>
    <t>EVALUACIÓN FINANCIERA DE PROYECTOS</t>
  </si>
  <si>
    <t>GESTIÓN PREDIAL Y SOCIAL</t>
  </si>
  <si>
    <t>EJECUCIÓN DE PROYECTOS</t>
  </si>
  <si>
    <t>COMERCIALIZACIÓN</t>
  </si>
  <si>
    <t>DIRECCIÓN, GESTIÓN Y SEGUIMIENTO DE PROYECTOS</t>
  </si>
  <si>
    <t>GESTIÓN JURIDICA Y CONTRACTUAL</t>
  </si>
  <si>
    <t>GESTIÓN FINANCIERA</t>
  </si>
  <si>
    <t>GESTIÓN DE TALENTO HUMANO</t>
  </si>
  <si>
    <t>GESTIÓN DE SERVICIOS LOGISTICOS</t>
  </si>
  <si>
    <t>GESTIÓN DOCUMENTAL</t>
  </si>
  <si>
    <t>GESTIÓN DE TIC</t>
  </si>
  <si>
    <t>ATENCIÓN AL CIUDADANO</t>
  </si>
  <si>
    <t>EVALUACIÓN Y SEGUIMINETO</t>
  </si>
  <si>
    <t>Cuadro de ranking de auditores, cuadro control de resultados, correo electrónicos, archivos electrónicos, archivos de gestión de la Oficina de Control Interno
Acciones: 
1. Establecer el ranking de auditores para valorar el desempeño del auditor: Se cuenta con un documento que contiene la relación de ranking de auditores el cual viene siendo objeto de mejora. Avance 100%
2. Realizar el análisis semestral del estado de adopción y efectividad de las recomendaciones surtidas en los informes legales, se seguimiento o de auditoria: Los resultados de los informes de seguimiento, informes legales e informes de auditoria se compilan en un cuadro control para determinar el nivel de impacto y mejoramiento de la gestión institucional. Avance N/A  
3. Diseñar el implementar un indicador para medir la atención oportuna de requerimientos de control.: En la próxima reunión de aucontrol de la Oficina de Control Interno. Se presentará la propuesta de indicador para la discusión y adopción. Avance N/A</t>
  </si>
  <si>
    <r>
      <t xml:space="preserve">Se cuenta con un plan de auditoría en el cual se establecen las fechas y responsables para el desarrollo de las diferentes actividades, el cual es  objeto de seguimiento permanente en las reuniones de autoevaluación mensuales de la Oficina de Control Interno para verificar su estado de cumplimiento. Si se presentan atrasos se acuerdan compromisos que quedan registrados en las actas de autocontrol o se realizan modificaciones de  la programación previa aprobación del Comité Institucional de Coordinación de Control Interno.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</si>
  <si>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Hojas de vida de funcionarios y contratistas de la Oficina de Control Interno, procesos de aprendizaje certificados, asignaciones para asistencia a ofertas de capacitación, socializaciones internas de lineamientos, correos electrónicos, registros de asistencia, certificaciones.
Acciones:
1. Gestionar una auditoría externa de pares para evaluar el estado de desempeño del proceso de Evaluación y Seguimiento de la Empresa. Durante el próximo período se tendrán avances sobre esta actividad. Avance N/A
2. Realizar ejercicios de capacitación y referenciación para reconocer las tendencias y buenas prácticas en el ejercicio de la auditoria interna: Durante el próximo período se tendrán avances sobre esta actividad. Avance N/A</t>
  </si>
  <si>
    <t>Planes de trabajo de auditoria, correos electrónicos institucionales, radicados internos, informes preliminares de auditoría, informes definitivos de auditoria, www.eru.gov.co ruta "Transparencia y acceso a la información pública" menú "Transparencia" botón "Control" "Reportes de control interno" url http://eru.gov.co/es/transparencia/control
1.Diseñar y aplicar el formato para suscribir la declaración de impedimentos y conflictos de interés de los auditores: Se cuenta con una propuesta borrador la cual será presentada y adoptada en  la próxima reunión de autocontrol de la Oficina de Control Interno. Avance 33%
2. Solicitar la apropiación de recursos para la  adquisición de un software para la administración de las auditorias internas.: En el próximo Comité institucional de Coordinación de Control Interno o Comité Institucional de Gestión y Desempeño se planteará el requerimiento para el análisis y decisión de la alta dirección. Avance N/A</t>
  </si>
  <si>
    <r>
      <t xml:space="preserve">Los controles se aplican de manera permanente toda vez que para los trabajos de auditoria se conforma un equipo de trabajo que cuenta con un auditor líder para distribución de las tareas y la revisión y consolidación de los resultados. Los informes se remiten a la Jefe de Control Interno quien realiza la revisión final para la entrega del informe preliminar que se remite mediante comunicación radicada, Los procesos, dependencias o proyectos auditados tienen el derecho a la réplica y objeciones las son atendidas formalmente mediante comunicación interna y posteriormente se realiza la reunión de cierre donde nuevamente se discuten los resultados. Luego de agotado todo el ciclo de auditoría, se remite el informe definitivo mediante comunicación radicada y se publica en el sitio de  la empresa.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1"/>
        <rFont val="Arial"/>
        <family val="2"/>
      </rPr>
      <t xml:space="preserve">
</t>
    </r>
  </si>
  <si>
    <r>
      <t xml:space="preserve">La Oficina de Control Interno cuenta con auditores contratados por prestación de servicios profesionales con las competencias y formación requeridas para apoyar el desarrollo de sus roles, trabajos de auditoria e informes de seguimiento. A través de correo electrónico se difunden las ofertas de capacitación que aunado a los procesos de formación de cada auditor se mantienen actualizados frente a las tendencias en materia de control interno.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1"/>
        <rFont val="Arial"/>
        <family val="2"/>
      </rPr>
      <t xml:space="preserve">
</t>
    </r>
  </si>
  <si>
    <r>
      <t xml:space="preserve">Se requiere realizar ajustes a los controles y de ser necesario iniciar la elaboración del paso a paso para trámite interno de las denuncias por actos de corrupción.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</si>
  <si>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Se elaboró informe trimestral de satisfacción, no se requirió presentación ante el comité institucional de gestión y desempeño. Soporte: informe de satisfacción.</t>
  </si>
  <si>
    <r>
      <t xml:space="preserve">El 75% de los requerimientos cumplieron el tiempo de respuesta. El 62,5% de las respuestas fueron satisfactorias para los usuarios, el 12,5% no la reviso, el 12,5% no recibió respuesta y el 12,5 parcialmente.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</si>
  <si>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Se mantuvieron los canales habilitados para recepcionar denuncias y quejas por actos de corrupción. Se  soporta con correo electrónico recibido y  traza de registro en el Sistema Bogotá te Escucha, de una (1) denuncia por acto de corrupción.</t>
  </si>
  <si>
    <r>
      <t xml:space="preserve">Se realizó la instalación y explicación del uso de la herramienta tecnológica owncloud,  a más del 90% de los usuarios de la entidad con el fin de garantizar copias de respaldo automatizadas.
Se actualizó, migró y capacito a los usuarios especiales (usuarios con alto volumen de información), que se encontraban en RBO, a un nuevo servicio llamado backup en línea.
Se realizó la configuración de la NAS, dispositivo que permite almacenar un alto volumen de información (40T), y se encuentran allí alojadas varias carpetas de información institucional las cuales cuentan con sus respectivos permisos de usuarios y copias automatizadas de backup de información garantizando la data.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</si>
  <si>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soporte listados de asistencia a capacitación.
Reporte 1 de bitácora de catalogaciones.</t>
  </si>
  <si>
    <t>1. Dos capacitaciones en el año sobre buen uso de los recursos tecnológicos
2. Cuatro (4) reportes de  bitácora de catalogaciones de JSP7 .</t>
  </si>
  <si>
    <r>
      <t xml:space="preserve">Se realizó renovación de los equipos de comunicaciones de la red interna de la empresa y su configuración (optimizando la segmentación de las redes y los accesos remotos seguro VPN)
Se realizó seguimiento a los contratos de mantenimiento a través de los informes de supervisión presentados para los contratos relacionados a continuación  a:
Contrato No. 303-2019   SISTETRONIC
Contrato No. 176-2019 QTECH 
Contrato No. 315-2019 MICROTEL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</si>
  <si>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 Diariamente se realiza la verificación y control de la Base de Datos, que se lleva para el seguimiento al prestamos de expediente.
* Al recibir loes expedientes en calidad de préstamo, se verifica la cantidad de folios entregados Vs. recibidos.
* A la fecha no se tiene ningún registro que indique que se haya realizado la extracción de información.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</si>
  <si>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 Los equipos  ya se encuentran instalados
* Se están realizando mediciones seguimiento a las condiciones medioambientales en forma mensual
* Teniendo que se han presentado variaciones en términos de humedad, se solicitó a la gerencia del proyecto San Juan de dios realizar el mantenimiento preventivo y correctivo para el inmueble donde se encuentra el Archivo central, con el propósito de controlar las condiciones medioambientales.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</si>
  <si>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 Diariamente se registra en planillas la correspondencia que se radica en ha empresa, para ser entregada a cada dependencia.
* A la fecha no se tiene registro de pérdidas de documentos.
* En el sistema Erudita se lleva la trazabilidad de todos las comunicaciones internas, que ingresan y salen de la Empresa.
* En cuanto al sistema de distribución ( mensajería)  se lleva un estricto control diario de los documentos entregados a los destinatarios.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</si>
  <si>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Archivo en Excel con seguimientos a la contratación del proceso.
Adicionalmente la información contractual puede ser consultada en el Sistema Administrativo y Financiero JSP7- Módulo Contractual</t>
  </si>
  <si>
    <r>
      <t xml:space="preserve">Durante los meses de enero a marzo, se han contratado los bienes y servicios necesarios para el normal funcionamiento de la Empresa, programados en el plan de adquisiciones, tales como: Aseo y cafetería, Prorroga contrato Arrendamiento de la Sede Administrativa, así como el seguimiento técnico, administrativo y financiero de los contratos suscritos para la prestación de los servicios logísticos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</si>
  <si>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Mensualmente se reporta en el FURAG las acciones realizadas correspondientes al Plan de Gestión Ambiental, en donde se evalúa el cumplimiento de las acciones planteadas dentro del Plan de Acción. 
Esta información es remitida a la Subgerencia de Planeación y Administración de Proyectos los 5 primeros días de cada mes. 
Estas acciones son reportadas a fin de consolidarlas en el marco del Sistema de Gestión de Calidad. 
El consolidado final se publica en la ERUNET para conocimiento general, el cual se puede considerar soporte de las acciones adelantadas.</t>
  </si>
  <si>
    <r>
      <t xml:space="preserve">1. se realizó la encuesta sociodemográfica y de necesidades de bienestar, capacitación y seguridad y salud en el trabo. Avance 100%
El proceso informa que al realizar la Revisión el indicador que se encontraba registrado en el mapa de riesgos al corte de diciembre de 2019, se considera pertinente ajustar con el fin de articularlo al riesgo y la acciones de control establecidas.
2. No se reporto avance del cumplimiento de esta acción. Avance 0%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</si>
  <si>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Realizar una encuesta sociodemográfica en la vigencia </t>
  </si>
  <si>
    <r>
      <t xml:space="preserve">En el periodo de medición se envió correo electrónico y comunicación interna recordando los plazos de entrega de los acuerdos de gestión.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</si>
  <si>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Durante el periodo de enero a abril de 2020, se ha adelantado el proceso de verificación de la nómina por parte del responsable antes de pasar a contabilidad.
El proceso informa que al realizar la Revisión el indicador que se encontraba registrado en el mapa de riesgos al corte de diciembre de 2019, se considera pertinente ajustar con el fin de articularlo al riesgo y la acciones de control establecidas.
</t>
    </r>
    <r>
      <rPr>
        <b/>
        <sz val="10"/>
        <color theme="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</si>
  <si>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La Subgerencia Jurídica cuenta con una matriz de procesos judiciales que se actualiza los días 1 de cada mes donde quedan consignados todas y cada una de las actuaciones realizadas. </t>
  </si>
  <si>
    <r>
      <t xml:space="preserve">Todos los tramites radicados en la DGC se tramitan a través de la plataforma transaccional SECOP y se constata su aprobación por parte del comité de contratación lo cual se consigna en las minutas contractuales.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</si>
  <si>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La matriz de seguimiento contractual y legal se actualiza diariamente de conformidad con los tramites radicados y adelantados en la DGC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</si>
  <si>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La Subgerencia de Planeación y Administración de Proyectos definió un documento bajo la metodología PMO y la ISO 21500 con el objetivo de proporcionar un conjunto de pautas, procedimientos y recursos necesarios para realizar una correcta gestión de los proyectos durante el ciclo de vida completo: inicio, planificación, control y cierre, de forma que se asegure que los proyectos se realizan cumpliendo el alcance, plazos y requisitos de calidad establecidos. Para cada una de las fases, se define el conjunto de actividades a realizar, y la documentación que se deberá elaborar.
La metodología se estableció en el documento GI-25 Guía Gestión de Proyectos.
Los instrumentos de seguimiento implementados se encuentran publicados en la Erunet_MIPG proceso Dirección Gestión y Seguimiento de Proyectos.</t>
  </si>
  <si>
    <r>
      <t xml:space="preserve">Es importante verificar la implementación de era Guía en los diferentes proyectos de la Empresa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</si>
  <si>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1. Se elaboró el cronograma de participación en eventos 2020.
2. Se participó en el evento - Foro de Vivienda- Asobancaria que se llevó a cabo el 20 de febrero de 2020, en el cual se promocionaron los proyectos de la Entidad
3. Se diseñaron estrategias de comercialización para los locales de Colmena y Plaza de la Hoja
4. Así mismo se diseño el plan de mercadeo de emergencia
5. Se elaboró el plan de mercadeo del portafolio de servicios</t>
  </si>
  <si>
    <r>
      <t xml:space="preserve">Se implementaron las siguientes estrategias de verificación:
1. Comité Subgerencia de Desarrollo de Proyectos revisión de maduración y calidad técnica de los documentos técnicos.
2. Acompañamiento jurídico dentro de la estructuración del proceso al interior de la Subgerencia de Desarrollo de Proyectos.
Productos:
</t>
    </r>
    <r>
      <rPr>
        <b/>
        <sz val="10"/>
        <color theme="1"/>
        <rFont val="Arial"/>
        <family val="2"/>
      </rPr>
      <t xml:space="preserve">1. Contratación FUGA: </t>
    </r>
    <r>
      <rPr>
        <sz val="10"/>
        <color theme="1"/>
        <rFont val="Arial"/>
        <family val="2"/>
      </rPr>
      <t>Se documentó proceso de contratación con base en los lineamientos técnicos establecidos, el documento se encuentra en su</t>
    </r>
    <r>
      <rPr>
        <b/>
        <sz val="10"/>
        <color theme="1"/>
        <rFont val="Arial"/>
        <family val="2"/>
      </rPr>
      <t xml:space="preserve"> versión 1</t>
    </r>
    <r>
      <rPr>
        <sz val="10"/>
        <color theme="1"/>
        <rFont val="Arial"/>
        <family val="2"/>
      </rPr>
      <t>, en conjunto con su Estudio de mercado y Solicitud de disponibilidad presupuestal. Se estableció punto de control mediante revisión exhaustiva de concordancia de la necesidad con lo establecido en los documentos. 
Se registra la información en erudita a fin de que se pueda implementar como herramienta de cambios y ajustes.
Erudita 20205000017863.
Se adjuntan soportes del proceso.
No ha sido necesario el desarrollo de más procesos al relacionado hasta el corte del reporte.</t>
    </r>
  </si>
  <si>
    <t xml:space="preserve">Se implementaron las siguientes estrategias de verificación:
1. Radicación oficial en plataforma erudita de productos finales 
2. Registro de soportes en erudita y alojamiento en carpeta consolidada de productos definitivos.
3. Todas las acciones deben ser desarrolladas por los medios oficiales.
Contratación de Interventoría con obligaciones de aprobación de productos
Se reciben documentos productos para los contratos:
166 de 2017 - Estudios y Diseños UG1
172 de 2017 - Interventoría Estudios y Diseños UG1
 20194200135882, 20194200138102, 20204200001292.
Los productos componen todos los documentos que fueron contratados y recibidos por el Interventor y el Supervisor.
Para el contrato de Alcaldía de Mártires.
El 22 de enero de 2020 se recibe compilado de producto ligado a licenciamiento del proyecto para lo cual se adjunta sus anexos correspondientes. Los productos fueron recibidos por el Interventor y radicados en la Empresa. 
</t>
  </si>
  <si>
    <r>
      <t xml:space="preserve">1. Debido a la contingencia presentada en el mes de abril, y al retraso en la vinculación contractual de los profesionales, la socialización se retrasó .
2. Por la situación de aislamiento, para realizar la socialización se realizó una pieza de comunicación, la cual se remitió mediante comunicación electrónica a todos los colaboradores de la Dirección de Predios.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</si>
  <si>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Al realizar el seguimiento se evidenció que no se encuentran los controles definidos. Se realizó una reunión con el equipo de fiducias en el que se identificaron las acciones y controles existentes y en elaboración, para controlar los riesgos identificados. 
Dentro de los compromisos adquiridos en la reunión esta la documentación de los controles y actualización de la matriz de riesgos para finales del mes de mayo.
Se incluyo el punto de control en el  procedimiento de fiducias. Una revisión por parte de un tercero previo al envío.
Para no correr riesgos en los procesos de pagos ante las fiduciaria, en esta época de cuarentena se generaron nuevos protocolos para los tramites garantizando continuidad de la operación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</si>
  <si>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1. Se tiene programado realizar ( 1 ) capacitación y/o sensibilización al personal de la SGU, en relación al manejo de datos y confidencialidad de información para el segundo semestre 2020 una vez se implemente el nuevo plan de contratación ya que a las personas que se encuentran actualmente haciendo parte de la subgerencia de gestión urbana fueron capacitadas el año pasado.</t>
  </si>
  <si>
    <t xml:space="preserve">1. El 10 de junio de 2019, se concluyó el proceso de revisión y actualización del documento ¨ciclo de estructuración de proyectos¨ por parte de la Subgerencia de Gestión Urbana. 
Para revisión de todas las áreas involucradas en la formulación de instrumentos se socializó a través de  comité gerencial y con el equipo de la Subgerencia de gestión Urbana el día 15 de julio de 2020. Actualmente se encuentra en la pagina oficial de MIPG, en el proceso de formulación de instrumentos la ultima versión de documento. Avance N/A
2. Dado nos encontramos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mensualmente mediante los instrumentos de medición y seguimiento tales como (comités técnicos, FUSS, ciclo de estructuración de proyectos y plan de acción(trimestral)). Adicionalmente hay que anotar que la Subgerencia de gestión urbana se encuentra actualmente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3.Mediante el FUSS y comités técnicos (formato único de seguimiento sectorial), se realiza seguimiento al cumplimiento de las actividades de la formulación de proyectos. Avance 33%
4. Como parte de la trazabilidad de los proyectos se mantiene la evidencia de los seguimientos y decisiones con las diferentes entidades que participan en la formulación de proyectos mediante actas de reuniones en las carpetas de cada proyecto. Avance 33%
</t>
  </si>
  <si>
    <r>
      <t xml:space="preserve">La primera acción debe ser la realizada en el año 2020 por lo que su avance No aplica a la fecha del seguimiento. Las otras acciones tuvieron un cumplimento de 33% para el periodo evaluado por lo que al promediar queda con un avance del 33%
</t>
    </r>
    <r>
      <rPr>
        <b/>
        <sz val="11"/>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</si>
  <si>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</si>
  <si>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1. Se tiene programado realizar (1) capacitación y/o sensibilización al personal de la SGU, en relación al manejo de datos y confidencialidad de información para el segundo semestre 2020 una vez se implemente el nuevo plan de contratación ya que a las personas que se encuentran actualmente haciendo parte de la subgerencia de gestión urbana fueron capacitadas el año pasado.</t>
  </si>
  <si>
    <t>Reporte de JSP7 y órdenes de pago.</t>
  </si>
  <si>
    <t>Reporte del Sistema Administrativo y Financiero corte abril de 2020 con el inventario actualizado.</t>
  </si>
  <si>
    <t>Planilla 1 de medición de condiciones ambientales del 10 de marzo al 24 de abril.</t>
  </si>
  <si>
    <t>Informe de estado de avance de la actividad de préstamos documentales.</t>
  </si>
  <si>
    <t>Esta información se encuentra disponible en Carátula del sistema JSP7.</t>
  </si>
  <si>
    <t>Se mantuvieron los canales habilitados para recepcionar denuncias y quejas por actos de corrupción. Se soporta con correo electrónico recibido y traza de registro en el Sistema Bogotá te Escucha, de una (1) denuncia por acto de corrupción.</t>
  </si>
  <si>
    <r>
      <t xml:space="preserve">La evidencia de estas acciones reposa en la Oficina de Comunicaciones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</si>
  <si>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Para el cuatrimestre, se realizaron las siguientes validaciones:
En el caso de las piezas impresas se solicitó el visto bueno en las piezas gráficas antes de enviarlas a producción.
En  el caso de las piezas audiovisuales que contienen entrevistas o imágenes de personas ajenas a la empresa, las mismas cuentan con la autorización diligenciada y firmada a través del formato   FT-26 Autorización para uso de información personal e imagen sobre audios, fotografías y/o fijaciones audiovisuales para uso público.
</t>
  </si>
  <si>
    <t xml:space="preserve">Se recomienda revisar la coherencia entre las acciones planteadas y las causas de los riesgos permitiendo de esta manera la mitigación de los mismos.
Es importante que el proceso genere indicadores que permitan medir las acciones propuestas. 
</t>
  </si>
  <si>
    <t xml:space="preserve">1. El 10 de junio de 2019, se concluyó el proceso de revisión y actualización del documento ¨ciclo de estructuración de proyectos¨ por parte de la Subgerencia de Gestión Urbana. 
Para revisión de todas las áreas involucradas en la formulación de instrumentos se socializó a través de comité gerencial y con el equipo de la Subgerencia de gestión Urbana el día 15 de julio de 2020. Actualmente se encuentra en la página oficial de MIPG, en el proceso de formulación de instrumentos la última versión de documento. Avance N/A
2. Dado nos encontramos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mensualmente mediante los instrumentos de medición y seguimiento tales como (comités técnicos, FUSS, ciclo de estructuración de proyectos y plan de acción(trimestral)). Adicionalmente hay que anotar que la Subgerencia de gestión urbana se encuentra actualmente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3. Mediante el FUSS y comités técnicos (formato único de seguimiento sectorial), se realiza seguimiento al cumplimiento de las actividades de la formulación de proyectos. Avance 33%
4. Como parte de la trazabilidad de los proyectos se mantiene la evidencia de los seguimientos y decisiones con las diferentes entidades que participan en la formulación de proyectos mediante actas de reuniones en las carpetas de cada proyecto. Avance 33%
</t>
  </si>
  <si>
    <r>
      <t xml:space="preserve">La primera acción debe ser la realizada en el año 2020 por lo que su avance No aplica a la fecha del seguimiento. Las otras acciones tuvieron un cumplimento de 33% para el periodo evaluado por lo que al promediar queda con un avance del 33%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</si>
  <si>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t xml:space="preserve">1. Dado que nos encontramos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mensualmente mediante los instrumentos de medición y seguimiento tales como (comités técnicos, FUSS, ciclo de estructuración de proyectos y plan de acción(trimestral)). Adicionalmente hay que anotar que la Subgerencia de gestión urbana se encuentra actualmente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2.1. Mediante el FUSS y comités técnicos (formato único de seguimiento sectorial), se realiza seguimiento al cumplimiento de las actividades de la formulación de proyectos. (Se adjunta comités técnicos y seguimiento Fuss). Avance 33%
2.2. Como parte de la trazabilidad de los proyectos se mantiene la evidencia de los seguimientos y decisiones con las diferentes entidades que participan en la formulación de proyectos mediante actas de reuniones en las carpetas de cada proyecto. Avance 33%
4. Se terminó la recopilación de información y elaboración de la base de datos de consultores con alto grado de experticia para la elaboración de estudios técnicos mediante un formato definido por la Subgerencia de gestión urbana en marzo de 2020. Ubicada en Técnica: (T) 00 Subgerencia de gestión urbana/02 General / 05. Base de datos de consultores con alto grado de experticia. Avance 33%
</t>
  </si>
  <si>
    <r>
      <t xml:space="preserve">Se realizo promedio de los porcentajes para un avance en el periodo evaluado del 33%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</si>
  <si>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Al realizar el seguimiento se evidenció que no se encuentran los controles definidos. Se realizó una reunión con el equipo de fiducias en el que se identificaron las acciones y controles existentes y en elaboración, para controlar los riesgos identificados. 
Dentro de los compromisos adquiridos en la reunión esta la documentación de los controles y actualización de la matriz de riesgos para finales del mes de mayo.
Se incluyo el punto de control en el procedimiento de fiducias. Una revisión por parte de un tercero previo al envío.
Para no correr riesgos en los procesos de pagos ante las fiducias, en esta época de cuarentena se generaron nuevos protocolos para los tramites garantizando continuidad de la operación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</si>
  <si>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1. Pieza comunicativa de socialización del Código de Integridad.
2. Correo electrónico mediante el cual se socializa el Código de Integridad.
</t>
  </si>
  <si>
    <r>
      <t xml:space="preserve">1. Debido a la contingencia presentada en el mes de abril, y al retraso en la vinculación contractual de los profesionales, la socialización se retrasó.
2. Por la situación de aislamiento, para realizar la socialización se realizó una pieza de comunicación, la cual se remitió mediante comunicación electrónica a todos los colaboradores de la Dirección de Predios.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</si>
  <si>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Se implementaron las siguientes estrategias de verificación:
1. Comité Subgerencia de Desarrollo de Proyectos revisión de maduración y calidad técnica de los documentos técnicos.
2. Acompañamiento jurídico dentro de la estructuración del proceso al interior de la Subgerencia de Desarrollo de Proyectos.
Productos:
1. Contratación FUGA: Se documentó proceso de contratación con base en los lineamientos técnicos establecidos, el documento se encuentra en su versión 1, en conjunto con su Estudio de mercado y Solicitud de disponibilidad presupuestal. Se estableció punto de control mediante revisión exhaustiva de concordancia de la necesidad con lo establecido en los documentos. 
Se registra la información en erudita a fin de que se pueda implementar como herramienta de cambios y ajustes.
Erudita 20205000017863.
No ha sido necesario el desarrollo de más procesos al relacionado hasta el corte del reporte.</t>
  </si>
  <si>
    <t xml:space="preserve">Es importante que el proceso genere indicadores que permitan medir las acciones propuestas 
Se recomienda revisar la coherencia entre las acciones planteadas y las causas de los riesgos permitiendo de esta manera la mitigación de los mismos.
</t>
  </si>
  <si>
    <r>
      <t xml:space="preserve">Durante los primeros cuatro meses de 2020, no se han adelantado procesos de comercialización, ni se han suscrito contratos nuevos de arrendamiento.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</si>
  <si>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1. Se elaboró el cronograma de participación en eventos 2020.
2. Se participó en el evento - Foro de Vivienda- Asobancaria que se llevó a cabo el 20 de febrero de 2020, en el cual se promocionaron los proyectos de la Entidad
3. Se diseñaron estrategias de comercialización para los locales de Colmena y Plaza de la Hoja
4. Así mismo se diseñó el plan de mercadeo de emergencia
5. Se elaboró el plan de mercadeo del portafolio de servicios
</t>
  </si>
  <si>
    <t xml:space="preserve">El proceso cuenta con los soportes de las actividades realizadas 
Se recomienda revisar la coherencia entre las acciones planteadas y las causas de los riesgos permitiendo de esta manera la mitigación de los mismos.
Es importante que el proceso genere indicadores que permitan medir las acciones propuestas. 
</t>
  </si>
  <si>
    <t xml:space="preserve">La Subgerencia de Planeación y Administración de Proyectos definió un documento bajo la metodología PMO y la ISO 21500 con el objetivo de proporcionar un conjunto de pautas, procedimientos y recursos necesarios para realizar una correcta gestión de los proyectos durante el ciclo de vida completo: inicio, planificación, control y cierre, de forma que se asegure que los proyectos se realizan cumpliendo el alcance, plazos y requisitos de calidad establecidos. Para cada una de las fases, se define el conjunto de actividades a realizar, y la documentación que se deberá elaborar.
La metodología se estableció en el documento GI-25 Guía Gestión de Proyectos.
Los instrumentos de seguimiento implementados se encuentran publicados en la Erunet_MIPG proceso Dirección Gestión y Seguimiento de Proyectos.
</t>
  </si>
  <si>
    <r>
      <t xml:space="preserve">Es importante verificar la implementación de era Guía en los diferentes proyectos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</si>
  <si>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tramitan a través de la plataforma transaccional SECOP </t>
  </si>
  <si>
    <t xml:space="preserve">http://eru.gov.co/sites/default/files/planeacion/Plan%20Estrategico%20TH%202020%20.pdf
</t>
  </si>
  <si>
    <r>
      <t xml:space="preserve">Todos los tramites radicados en la DGC se tramitan a través de la plataforma transaccional SECOP y se constata su aprobación por parte del comité de contratación lo cual se consigna en las minutas contractuales.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</si>
  <si>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La matriz de seguimiento contractual y legal se actualiza diariamente de conformidad con los tramites radicados y adelantados en la DGC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</si>
  <si>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En el PIC Plan Institucional Capacitación se encuentra programada una actividad relacionada con "Régimen de Inhabilidades e incompatibilidades de los servidores
públicos" capacitación que permitirá fortalecer las buenas prácticas de servidores y contratistas de la Empresa. Esta capacitación está dirigida a todo el personal de la Empresa incluyendo las personas que integran el proceso de Gestión Financiera.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</si>
  <si>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Plan financiero disponible para consulta en el proceso de presupuesto.
Anexo 1. Directiva 01 del 22 de enero de 2020.
Anexo 2. Directiva 02 del 22 de abril de 2020.
</t>
  </si>
  <si>
    <t xml:space="preserve">Durante el periodo de enero a abril de 2020, se ha adelantado el proceso de verificación de la nómina por parte del responsable antes de pasar a contabilidad.
El proceso informa que al realizar la Revisión el indicador que se encontraba registrado en el mapa de riesgos al corte de diciembre de 2019, se considera pertinente ajustar con el fin de articularlo al riesgo y la acciones de control establecidas.
Se recomienda revisar la coherencia entre las acciones planteadas y las causas de los riesgos permitiendo de esta manera la mitigación de los mismos.
Es importante que el proceso genere indicadores que permitan medir las acciones propuestas. 
</t>
  </si>
  <si>
    <r>
      <t xml:space="preserve">1. se realizó la encuesta sociodemográfica y de necesidades de bienestar, capacitación y seguridad y salud en el trabo. Avance 100%
El proceso informa que al realizar la Revisión el indicador que se encontraba registrado en el mapa de riesgos al corte de diciembre de 2019, se considera pertinente ajustar con el fin de articularlo al riesgo y las acciones de control establecidas.
2. No se reportó avance del cumplimiento de esta acción. Avance 0%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</si>
  <si>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En el periodo de medición se envió correo electrónico y comunicación interna recordando los plazos de entrega de los acuerdos de gestión. 
El proceso informa que al realizar la Revisión 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</si>
  <si>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trámite y pago de las cuentas de cobro y facturas de los contratistas. 
El proceso informa que al realizar la Revisión 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</si>
  <si>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Mensualmente se reporta en el FURAG las acciones realizadas correspondientes al Plan de Gestión Ambiental, en donde se evalúa el cumplimiento de las acciones planteadas dentro del Plan de Acción. 
Esta información es remitida a la Subgerencia de Planeación y Administración de Proyectos los 5 primeros días de cada mes. 
Estas acciones son reportadas a fin de consolidarlas en el marco del Sistema de Gestión de Calidad. 
El consolidado final se publica en la ERUNET para conocimiento general, el cual se puede considerar soporte de las acciones adelantadas.
</t>
  </si>
  <si>
    <r>
      <t xml:space="preserve">Durante los meses de enero a marzo, se han contratado los bienes y servicios necesarios para el normal funcionamiento de la Empresa, programados en el plan de adquisiciones, tales como: Aseo y cafetería, Prorroga contrato Arrendamiento de la Sede Administrativa, así como el seguimiento técnico, administrativo y financiero de los contratos suscritos para la prestación de los servicios logísticos de la Empresa.
</t>
    </r>
    <r>
      <rPr>
        <b/>
        <sz val="10"/>
        <rFont val="Arial"/>
        <family val="2"/>
      </rPr>
      <t xml:space="preserve">
Se recomienda revisar la coherencia entre las acciones planteadas y las causas de los riesgos permitiendo de esta manera la mitigación de los mismos.
Es importante que el proceso genere indicadores que permitan medir las acciones propuestas. </t>
    </r>
  </si>
  <si>
    <r>
      <t xml:space="preserve">* Diariamente se realiza la verificación y control de la Base de Datos, que se lleva para el seguimiento al prestamos de expediente.
* Al recibir loes expedientes en calidad de préstamo, se verifica la cantidad de folios entregados Vs. recibidos.
* A la fecha no se tiene ningún registro que indique que se haya realizado la extracción de información.
El proceso informa que al realizar la Revisión el indicador que se encontraba registrado en el mapa de riesgos al corte de diciembre de 2019, se considera pertinente ajustar con el fin de articularlo al riesgo y la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</si>
  <si>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En el mes de enero se finalizó la toma general de inventarios, de igual forma y con la información que suministra el área de sistemas en relación a cambios de equipos de cómputo propiedad de la ERU, se actualizan los inventarios con una frecuencia permanente.
En relación a los bienes u elementos adquiridos por la ERU y reportados a la SGC,  son ingresados al módulo  de inventarios del Sistema Administrativo y Financiero JSP-7 y reportados al profesional de servicios logísticos para la inclusión en la póliza de Seguros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</si>
  <si>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 Los equipos  ya se encuentran instalados
* Se están realizando mediciones seguimiento a las condiciones medioambientales en forma mensual
* Teniendo que se han presentado variaciones en términos de humedad, se solicitó a la gerencia del proyecto San Juan de dios realizar el mantenimiento preventivo y correctivo para el inmueble donde se encuentra el Archivo central, con el propósito de controlar las condiciones medioambientales.
El proceso informa que al realizar la Revisión el indicador que se encontraba registrado en el mapa de riesgos al corte de diciembre de 2019, se considera pertinente ajustar con el fin de articularlo al riesgo y la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</si>
  <si>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 Diariamente se registra en planillas la correspondencia que se radica en la empresa, para ser entregada a cada dependencia.
* A la fecha no se tiene registro de pérdidas de documentos.
* En el sistema Erudita se lleva la trazabilidad de todos las comunicaciones internas, que ingresan y salen de la Empresa.
* En cuanto al sistema de distribución ( mensajería)  se lleva un estricto control diario de los documentos entregados a los destinatarios.
El proceso informa que al realizar la Revisión el indicador que se encontraba registrado en el mapa de riesgos al corte de diciembre de 2019, se considera pertinente ajustar con el fin de articularlo al riesgo y la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</si>
  <si>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1. En el enlace relacionado a continuación se puede verificar la publicación de los activos de información en la Web de la Empresa. http://eru.gov.co/es/transparencia/Instrumentos-de-gestion-de-informacion-publica
2. El indicador de copias de respaldo inicia su medición en el segundo semestre de 2020.
</t>
  </si>
  <si>
    <t xml:space="preserve">Se realizó la instalación y explicación del uso de la herramienta tecnológica owncloud,  a más del 90% de los usuarios de la entidad con el fin de garantizar copias de respaldo automatizadas.
Se actualizó, migró y capacito a los usuarios especiales (usuarios con alto volumen de información), que se encontraban en RBO, a un nuevo servicio llamado backup en línea.
Se realizó la configuración de la NAS, dispositivo que permite almacenar un alto volumen de información (40T), y se encuentran allí alojadas varias carpetas de información institucional las cuales cuentan con sus respectivos permisos de usuarios y copias automatizadas de backup de información garantizando la data.
El proceso informa que al realizar la Revisión el indicador que se encontraba registrado en el mapa de riesgos al corte de diciembre de 2019, se considera pertinente ajustar con el fin de articularlo al riesgo y la acciones de control establecidas.
Se recomienda revisar la coherencia entre las acciones planteadas y las causas de los riesgos permitiendo de esta manera la mitigación de los mismos.
Es importante que el proceso genere indicadores que permitan medir las acciones propuestas. 
</t>
  </si>
  <si>
    <t xml:space="preserve">Soportes listados de asistencia a capacitación.
Reporte 1 de bitácora de catalogaciones.
</t>
  </si>
  <si>
    <t xml:space="preserve">Con el propósito de evitar la alteración y velar por la integridad de los datos del aplicativo JSP7,  se configuró un control de cambios los cuales son validados por los profesionales de sistemas, una vez corregidos por el contratista y aprobados por el usuario solicitante, garantizando así llevar y tener conocimiento por medio de una bitácora de las mejoras efectuadas en el JSP7.
Se dicto capacitación de Seguridad de la Información haciendo énfasis en la protección de los datos e información institucional producida por los funcionarios.
El proceso informa que al realizar la Revisión el indicador que se encontraba registrado en el mapa de riesgos al corte de diciembre de 2019, se considera pertinente ajustar con el fin de articularlo al riesgo y la acciones de control establecidas.
Se recomienda revisar la coherencia entre las acciones planteadas y las causas de los riesgos permitiendo de esta manera la mitigación de los mismos.
Es importante que el proceso genere indicadores que permitan medir las acciones propuestas. 
</t>
  </si>
  <si>
    <t xml:space="preserve">Se realizó renovación de los equipos de comunicaciones de la red interna de la empresa y su configuración (optimizando la segmentación de las redes y los accesos remotos seguro VPN)
Se realizó seguimiento a los contratos de mantenimiento a través de los informes de supervisión presentados para los contratos relacionados a continuación  a:
Contrato No. 303-2019   SISTETRONIC
Contrato No. 176-2019 QTECH 
Contrato No. 315-2019 MICROTEL 
El proceso informa que al realizar la Revisión el indicador que se encontraba registrado en el mapa de riesgos al corte de diciembre de 2019, se considera pertinente ajustar con el fin de articularlo al riesgo y la acciones de control establecidas.
Se recomienda revisar la coherencia entre las acciones planteadas y las causas de los riesgos permitiendo de esta manera la mitigación de los mismos.
Es importante que el proceso genere indicadores que permitan medir las acciones propuestas. 
</t>
  </si>
  <si>
    <t xml:space="preserve">Planes de trabajo de auditoria, correos electrónicos institucionales, radicados internos, informes preliminares de auditoría, informes definitivos de auditoria, www.eru.gov.co ruta "Transparencia y acceso a la información pública" menú "Transparencia" botón "Control" "Reportes de control interno" url http://eru.gov.co/es/transparencia/control
1.Diseñar y aplicar el formato para suscribir la declaración de impedimentos y conflictos de interés de los auditores: Se cuenta con una propuesta borrador la cual será presentada y adoptada en  la próxima reunión de autocontrol de la Oficina de Control Interno. Avance 33%
2. Solicitar la apropiación de recursos para la adquisición de un software para la administración de las auditorías internas.: En el próximo Comité institucional de Coordinación de Control Interno o Comité Institucional de Gestión y Desempeño se planteará el requerimiento para el análisis y decisión de la alta dirección. Avance N/A
</t>
  </si>
  <si>
    <t xml:space="preserve">Cuadro de ranking de auditores, cuadro control de resultados, correos electrónicos, archivos electrónicos, archivos de gestión de la Oficina de Control Interno
Acciones: 
1. Establecer el ranking de auditores para valorar el desempeño del auditor: Se cuenta con un documento que contiene la relación de ranking de auditores el cual viene siendo objeto de mejora. Avance 100%
2. Realizar el análisis semestral del estado de adopción y efectividad de las recomendaciones surtidas en los informes legales, se seguimiento o de auditoria: Los resultados de los informes de seguimiento, informes legales e informes de auditoría se compilan en un cuadro control para determinar el nivel de impacto y mejoramiento de la gestión institucional. Avance N/A  
3. Diseñar e implementar un indicador para medir la atención oportuna de requerimientos de control.: En la próxima reunión de aucontrol de la Oficina de Control Interno. Se presentará la propuesta de indicador para la discusión y adopción. Avance N/A
</t>
  </si>
  <si>
    <r>
      <t xml:space="preserve">Se requiere realizar ajustes a los controles y de ser necesario iniciar la elaboración del paso a paso para trámite interno de las denuncias por actos de corrupción.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</si>
  <si>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El 75% de los requerimientos cumplieron el tiempo de respuesta. El 62,5% de las respuestas fueron satisfactorias para los usuarios, el 12,5% no la reviso, el 12,5% no recibió respuesta y el 12,5 parcialmente.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</si>
  <si>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Los controles se aplican de manera permanente toda vez que para los trabajos de auditoria se conforma un equipo de trabajo que cuenta con un auditor líder para distribución de las tareas y la revisión y consolidación de los resultados. Los informes se remiten a la Jefe de Control Interno quien realiza la revisión final para la entrega del informe preliminar que se remite mediante comunicación radicada, Los procesos, dependencias o proyectos auditados tienen el derecho a la réplica y objeciones las son atendidas formalmente mediante comunicación interna y posteriormente se realiza la reunión de cierre donde nuevamente se discuten los resultados. Luego de agotado todo el ciclo de auditoría, se remite el informe definitivo mediante comunicación radicada y se publica en el sitio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</si>
  <si>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Se cuenta con un plan de auditoría en el cual se establecen las fechas y responsables para el desarrollo de las diferentes actividades, el cual es objeto de seguimiento permanente en las reuniones de autoevaluación mensuales de la Oficina de Control Interno para verificar su estado de cumplimiento. Si se presentan atrasos se acuerdan compromisos que quedan registrados en las actas de autocontrol o se realizan modificaciones de la programación previa aprobación del Comité Institucional de Coordinación de Control Interno.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</si>
  <si>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Hojas de vida de funcionarios y contratistas de la Oficina de Control Interno, procesos de aprendizaje certificados, asignaciones para asistencia a ofertas de capacitación, socializaciones internas de lineamientos, correos electrónicos, registros de asistencia, certificaciones.
Acciones:
1. Gestionar una auditoría externa de pares para evaluar el estado de desempeño del proceso de Evaluación y Seguimiento de la Empresa. Durante el próximo período se tendrán avances sobre esta actividad. Avance N/A
2. Realizar ejercicios de capacitación y referenciación para reconocer las tendencias y buenas prácticas en el ejercicio de la auditoría interna: Durante el próximo período se tendrán avances sobre esta actividad. Avance N/A
</t>
  </si>
  <si>
    <t xml:space="preserve">La Oficina de Control Interno cuenta con auditores contratados por prestación de servicios profesionales con las competencias y formación requeridas para apoyar el desarrollo de sus roles, trabajos de auditoria e informes de seguimiento. A través de correo electrónico se difunden las ofertas de capacitación que aunado a los procesos de formación de cada auditor se mantienen actualizados frente a las tendencias en materia de control interno.
Se recomienda revisar la coherencia entre las acciones planteadas y las causas de los riesgos permitiendo de esta manera la mitigación de los mismos.
Es importante que el proceso genere indicadores que permitan medir las acciones propuestas. 
</t>
  </si>
  <si>
    <t>PORCENTAJE DE TOTAL AVANCE DE MAPA DE RIESGOS</t>
  </si>
  <si>
    <t xml:space="preserve">El proceso propondra cambio de actividades y/o indicadores de la siguiente manera: Cuatro (4) reportes del sistema JSP7 con sus respectivas órdenes de pago. </t>
  </si>
  <si>
    <t xml:space="preserve">El proceso propondra cambio de actividades y/o indicadores de la siguiente manera: Realizar una encuesta sociodemográfica en la vigencia </t>
  </si>
  <si>
    <t xml:space="preserve">El proceso propondra cambio de actividades y/o indicadores de la siguiente manera: mínimo dos Correos electrónicos y/o Dos (2)  comunicaciones internas recordando los plazos de suscripción y seguimiento de los acuerdos de gestión en la vigencia  </t>
  </si>
  <si>
    <t>El proceso propondra cambio de actividades y/o indicadores de la siguiente manera: 3 planillas de medición de condiciones ambientales en el año.</t>
  </si>
  <si>
    <t xml:space="preserve">El proceso propondra cambio de actividades y/o indicadores de la siguiente manera: 4 informes de verificación de los préstamos documentales en la vigencia </t>
  </si>
  <si>
    <t xml:space="preserve">El proceso propondra cambio de actividades y/o indicadores de la siguiente manera: 
1. Dos capacitaciones en el año sobre buen uso de los recursos tecnológicos
2. Cuatro (4) reportes de bitácora de catalogaciones de JSP7.
</t>
  </si>
  <si>
    <t xml:space="preserve">El proceso propondra cambio de actividades y/o indicadores de la siguiente manera: 
1. Base de Datos de Activos de información publicada en la página web 
2.Disponibilidad de Información Institucional en ownCloud
</t>
  </si>
  <si>
    <t xml:space="preserve">El proceso propondra cambio de actividades y/o indicadores de la siguiente manera: 
4 reportes de Base de Datos Préstamos Documentales con registro de folios. </t>
  </si>
  <si>
    <t xml:space="preserve">El proceso propondra cambio de actividades y/o indicadores de la siguiente manera: Realizar 4 reportes de seguimiento de los Contratos de mantenimiento en ejecución en la vigencia </t>
  </si>
  <si>
    <t>SEGUIMIENTO MAPA DE RIESGOS POR PROCESO</t>
  </si>
  <si>
    <t>Lily Johanna Moreno Gonzalez
Contratista O.C.I</t>
  </si>
  <si>
    <t>Janeth Villalba Mahecha
Jefe Oficina de Control Interno</t>
  </si>
  <si>
    <t>Seguimiento No. 1 de Enero 1 a Abril 30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</si>
</sst>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8"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
      <b/>
      <sz val="13"/>
      <name val="Arial"/>
      <family val="2"/>
    </font>
    <font>
      <sz val="8"/>
      <name val="Calibri"/>
      <family val="2"/>
      <scheme val="minor"/>
    </font>
    <font>
      <sz val="13"/>
      <name val="Arial"/>
      <family val="2"/>
    </font>
    <font>
      <u/>
      <sz val="11"/>
      <color theme="10"/>
      <name val="Calibri"/>
      <family val="2"/>
      <scheme val="minor"/>
    </font>
    <font>
      <i/>
      <sz val="10"/>
      <name val="Arial"/>
      <family val="2"/>
    </font>
    <font>
      <b/>
      <sz val="9"/>
      <color theme="1"/>
      <name val="Arial"/>
      <family val="2"/>
    </font>
    <font>
      <sz val="11"/>
      <name val="Calibri"/>
      <family val="2"/>
      <scheme val="minor"/>
    </font>
    <font>
      <sz val="11"/>
      <color theme="10"/>
      <name val="Calibri"/>
      <family val="2"/>
      <scheme val="minor"/>
    </font>
    <font>
      <b/>
      <sz val="11"/>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4">
    <xf numFmtId="0" fontId="0" fillId="0" borderId="0"/>
    <xf numFmtId="0" fontId="22" fillId="0" borderId="0"/>
    <xf numFmtId="0" fontId="31" fillId="0" borderId="0" applyNumberFormat="0" applyFill="0" applyBorder="0" applyAlignment="0" applyProtection="0"/>
    <xf numFmtId="43" fontId="22" fillId="0" borderId="0" applyFont="0" applyFill="0" applyBorder="0" applyAlignment="0" applyProtection="0"/>
  </cellStyleXfs>
  <cellXfs count="142">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3" fillId="0" borderId="0" xfId="0" applyFont="1"/>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0" fontId="14" fillId="7" borderId="7" xfId="0" applyFont="1" applyFill="1" applyBorder="1" applyAlignment="1">
      <alignment vertical="center" wrapText="1"/>
    </xf>
    <xf numFmtId="0" fontId="22" fillId="7" borderId="7" xfId="0" applyFont="1" applyFill="1" applyBorder="1" applyAlignment="1">
      <alignment horizontal="center" vertical="center" wrapText="1"/>
    </xf>
    <xf numFmtId="0" fontId="17" fillId="7" borderId="7" xfId="0" applyFont="1" applyFill="1" applyBorder="1" applyAlignment="1">
      <alignment vertical="center" wrapText="1"/>
    </xf>
    <xf numFmtId="9" fontId="30" fillId="7" borderId="7" xfId="0" applyNumberFormat="1" applyFont="1" applyFill="1" applyBorder="1" applyAlignment="1">
      <alignment horizontal="center" vertical="center" wrapText="1"/>
    </xf>
    <xf numFmtId="0" fontId="17" fillId="7" borderId="7" xfId="0" applyFont="1" applyFill="1" applyBorder="1" applyAlignment="1">
      <alignment horizontal="center" vertical="center" wrapText="1"/>
    </xf>
    <xf numFmtId="9" fontId="17" fillId="7" borderId="7"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10" fillId="0" borderId="0" xfId="0" applyFont="1" applyBorder="1"/>
    <xf numFmtId="0" fontId="28" fillId="0" borderId="0" xfId="0" applyFont="1" applyFill="1" applyBorder="1" applyAlignment="1">
      <alignment vertical="center" wrapText="1"/>
    </xf>
    <xf numFmtId="0" fontId="17" fillId="0" borderId="0" xfId="0" applyFont="1" applyFill="1" applyBorder="1" applyAlignment="1">
      <alignment vertical="center" wrapText="1"/>
    </xf>
    <xf numFmtId="0" fontId="22" fillId="7" borderId="7" xfId="0" applyFont="1" applyFill="1" applyBorder="1" applyAlignment="1">
      <alignment vertical="center" wrapText="1"/>
    </xf>
    <xf numFmtId="0" fontId="17" fillId="7" borderId="7" xfId="0" applyFont="1" applyFill="1" applyBorder="1" applyAlignment="1">
      <alignment vertical="top" wrapText="1"/>
    </xf>
    <xf numFmtId="0" fontId="31" fillId="7" borderId="7" xfId="2" applyFill="1" applyBorder="1" applyAlignment="1">
      <alignment vertical="center" wrapText="1"/>
    </xf>
    <xf numFmtId="9" fontId="22" fillId="7" borderId="7" xfId="0" applyNumberFormat="1" applyFont="1" applyFill="1" applyBorder="1" applyAlignment="1">
      <alignment horizontal="center" vertical="center" wrapText="1"/>
    </xf>
    <xf numFmtId="0" fontId="26" fillId="7" borderId="7" xfId="0" applyFont="1" applyFill="1" applyBorder="1" applyAlignment="1">
      <alignment vertical="center" wrapText="1"/>
    </xf>
    <xf numFmtId="0" fontId="33" fillId="0" borderId="0" xfId="0" applyFont="1"/>
    <xf numFmtId="0" fontId="0" fillId="0" borderId="0" xfId="0"/>
    <xf numFmtId="0" fontId="16" fillId="4"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3" fillId="3" borderId="7"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protection locked="0"/>
    </xf>
    <xf numFmtId="0" fontId="8" fillId="0" borderId="0" xfId="0" applyFont="1" applyFill="1" applyBorder="1"/>
    <xf numFmtId="9" fontId="30" fillId="0" borderId="0" xfId="0" applyNumberFormat="1" applyFont="1" applyFill="1" applyBorder="1" applyAlignment="1">
      <alignment horizontal="center" vertical="center" wrapText="1"/>
    </xf>
    <xf numFmtId="0" fontId="22" fillId="7" borderId="7" xfId="0" applyFont="1" applyFill="1" applyBorder="1" applyAlignment="1">
      <alignment horizontal="left" vertical="center" wrapText="1"/>
    </xf>
    <xf numFmtId="0" fontId="6" fillId="3" borderId="7" xfId="0" applyFont="1" applyFill="1" applyBorder="1" applyAlignment="1">
      <alignment horizontal="center" vertical="center" textRotation="90" wrapText="1"/>
    </xf>
    <xf numFmtId="0" fontId="6" fillId="3" borderId="8" xfId="0" applyFont="1" applyFill="1" applyBorder="1" applyAlignment="1">
      <alignment horizontal="center" vertical="center" textRotation="90" wrapText="1"/>
    </xf>
    <xf numFmtId="0" fontId="6" fillId="3" borderId="21"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wrapText="1"/>
    </xf>
    <xf numFmtId="0" fontId="16" fillId="4" borderId="7" xfId="0" applyFont="1" applyFill="1" applyBorder="1" applyAlignment="1">
      <alignment horizontal="center" vertical="center" wrapText="1"/>
    </xf>
    <xf numFmtId="0" fontId="16" fillId="4" borderId="7" xfId="0" applyFont="1" applyFill="1" applyBorder="1" applyAlignment="1" applyProtection="1">
      <alignment horizontal="center" vertical="center" wrapText="1"/>
    </xf>
    <xf numFmtId="0" fontId="6" fillId="3" borderId="9" xfId="0" applyFont="1" applyFill="1" applyBorder="1" applyAlignment="1">
      <alignment horizontal="center" vertical="center" textRotation="90" wrapText="1"/>
    </xf>
    <xf numFmtId="0" fontId="6" fillId="3" borderId="0" xfId="0" applyFont="1" applyFill="1" applyBorder="1" applyAlignment="1">
      <alignment horizontal="center" vertical="center" textRotation="90" wrapText="1"/>
    </xf>
    <xf numFmtId="0" fontId="17" fillId="7" borderId="8"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7" fillId="0" borderId="1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7" fillId="0" borderId="15" xfId="0" applyFont="1" applyFill="1" applyBorder="1" applyAlignment="1" applyProtection="1">
      <alignment horizontal="center" vertical="center" wrapText="1"/>
      <protection locked="0"/>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9" fillId="3"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xf>
    <xf numFmtId="0" fontId="14" fillId="6" borderId="7" xfId="0" applyFont="1" applyFill="1" applyBorder="1" applyAlignment="1">
      <alignment horizontal="center" vertical="center" wrapText="1"/>
    </xf>
    <xf numFmtId="0" fontId="17" fillId="0" borderId="7" xfId="0" applyFont="1" applyFill="1" applyBorder="1" applyAlignment="1" applyProtection="1">
      <alignment horizontal="center" vertical="center" wrapText="1"/>
      <protection locked="0"/>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5" fillId="0" borderId="7" xfId="0" applyFont="1" applyBorder="1" applyAlignment="1">
      <alignment horizontal="center" vertical="center"/>
    </xf>
    <xf numFmtId="0" fontId="16" fillId="4" borderId="7"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37" fillId="0" borderId="0" xfId="0" applyFont="1"/>
    <xf numFmtId="0" fontId="0" fillId="0" borderId="0" xfId="0" applyFont="1"/>
    <xf numFmtId="0" fontId="16" fillId="4" borderId="7" xfId="0" applyFont="1" applyFill="1" applyBorder="1" applyAlignment="1">
      <alignment horizontal="center" vertical="center" wrapText="1"/>
    </xf>
    <xf numFmtId="0" fontId="19" fillId="7" borderId="7" xfId="0" applyFont="1" applyFill="1" applyBorder="1" applyAlignment="1">
      <alignment vertical="center" wrapText="1"/>
    </xf>
    <xf numFmtId="0" fontId="22" fillId="7" borderId="8" xfId="0" applyFont="1" applyFill="1" applyBorder="1" applyAlignment="1">
      <alignment horizontal="left" vertical="center" wrapText="1"/>
    </xf>
    <xf numFmtId="0" fontId="22" fillId="7" borderId="6" xfId="0" applyFont="1" applyFill="1" applyBorder="1" applyAlignment="1">
      <alignment horizontal="left" vertical="center" wrapText="1"/>
    </xf>
    <xf numFmtId="0" fontId="36" fillId="0" borderId="7" xfId="0" applyFont="1" applyBorder="1" applyAlignment="1">
      <alignment horizontal="center" wrapText="1"/>
    </xf>
    <xf numFmtId="9" fontId="36" fillId="0" borderId="7" xfId="0" applyNumberFormat="1" applyFont="1" applyBorder="1" applyAlignment="1">
      <alignment horizontal="center" vertical="center"/>
    </xf>
    <xf numFmtId="0" fontId="0" fillId="0" borderId="7" xfId="0" applyBorder="1" applyAlignment="1">
      <alignment horizontal="center"/>
    </xf>
    <xf numFmtId="0" fontId="0" fillId="0" borderId="7" xfId="0" applyBorder="1" applyAlignment="1">
      <alignment horizontal="center" vertical="center"/>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cellXfs>
  <cellStyles count="4">
    <cellStyle name="Hipervínculo" xfId="2" builtinId="8"/>
    <cellStyle name="Millares 2" xfId="3" xr:uid="{580FC40C-C5E9-4725-8BEC-3A3ECE30302D}"/>
    <cellStyle name="Normal" xfId="0" builtinId="0"/>
    <cellStyle name="Normal 2" xfId="1" xr:uid="{00000000-0005-0000-0000-000001000000}"/>
  </cellStyles>
  <dxfs count="34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calcChain" Target="calcChain.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enaq/Documents/Mapas%20de%20riesgo/2019/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penaq/Documents/Mapas%20de%20riesgo/2019/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epenaq/Documents/Mapas%20de%20riesgo/2019/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penaq/Documents/Mapas%20de%20riesgo/2019/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penaq/Documents/Mapas%20de%20riesgo/2019/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penaq/Documents/Mapas%20de%20riesgo/2019/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epenaq/Documents/Mapas%20de%20riesgo/2019/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epenaq/Documents/Mapas%20de%20riesgo/2019/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enaq/Documents/Mapas%20de%20riesgo/2019/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penaq/Documents/Mapas%20de%20riesgo/2019/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enaq/Documents/Mapas%20de%20riesgo/2019/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penaq/Documents/Mapas%20de%20riesgo/2019/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penaq/Documents/Mapas%20de%20riesgo/2019/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penaq/Documents/Mapas%20de%20riesgo/2019/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penaq/Documents/Mapas%20de%20riesgo/2019/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penaq/Documents/Mapas%20de%20riesgo/2019/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DIRECCIONAMIENTO ESTRATÉGICO</v>
          </cell>
          <cell r="J12" t="str">
            <v>Posibilidad de desarticulación de los instrumentos de planeación con los lineamientos distritales, la normatividad vigente y las necesidades reales de la ciudadanía.</v>
          </cell>
        </row>
      </sheetData>
      <sheetData sheetId="1" refreshError="1">
        <row r="12">
          <cell r="A12" t="str">
            <v>R1</v>
          </cell>
        </row>
      </sheetData>
      <sheetData sheetId="2" refreshError="1">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row r="11">
          <cell r="C11">
            <v>1</v>
          </cell>
          <cell r="D11">
            <v>3</v>
          </cell>
          <cell r="H11" t="str">
            <v>ZONA RIESGO MODERADA</v>
          </cell>
          <cell r="I11" t="str">
            <v>REDUCIR EL RIESGO</v>
          </cell>
          <cell r="J11" t="str">
            <v>Generar un sistema de alertas con base en el avance del plan de acción a fin de identificar las actividades que no tienen un nivel de avance óptimo y puedan afectar el cumplimiento de los objetivos estratégicos.</v>
          </cell>
        </row>
      </sheetData>
      <sheetData sheetId="3" refreshError="1"/>
      <sheetData sheetId="4" refreshError="1">
        <row r="12">
          <cell r="C12" t="str">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v>
          </cell>
        </row>
        <row r="13">
          <cell r="C13"/>
        </row>
        <row r="14">
          <cell r="C14"/>
        </row>
      </sheetData>
      <sheetData sheetId="5" refreshError="1">
        <row r="11">
          <cell r="F11" t="str">
            <v>PROBABILIDAD</v>
          </cell>
          <cell r="J11">
            <v>85</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efreshError="1">
        <row r="12">
          <cell r="A12" t="str">
            <v>R1</v>
          </cell>
        </row>
        <row r="13">
          <cell r="A13" t="str">
            <v>R2</v>
          </cell>
        </row>
      </sheetData>
      <sheetData sheetId="2" refreshError="1">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sheetData>
      <sheetData sheetId="3" refreshError="1"/>
      <sheetData sheetId="4" refreshError="1">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row r="13">
          <cell r="C13"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v>
          </cell>
        </row>
        <row r="14">
          <cell r="C14"/>
        </row>
        <row r="15">
          <cell r="C15" t="str">
            <v>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row>
      </sheetData>
      <sheetData sheetId="5" refreshError="1">
        <row r="11">
          <cell r="F11" t="str">
            <v>IMPACTO</v>
          </cell>
          <cell r="J11">
            <v>85</v>
          </cell>
        </row>
        <row r="12">
          <cell r="F12" t="str">
            <v>PROBABILIDAD</v>
          </cell>
          <cell r="J12">
            <v>56.666666666666664</v>
          </cell>
        </row>
      </sheetData>
      <sheetData sheetId="6" refreshError="1"/>
      <sheetData sheetId="7" refreshError="1"/>
      <sheetData sheetId="8" refreshError="1"/>
      <sheetData sheetId="9" refreshError="1">
        <row r="13">
          <cell r="C13">
            <v>1</v>
          </cell>
          <cell r="D13">
            <v>4</v>
          </cell>
        </row>
        <row r="14">
          <cell r="C14">
            <v>3</v>
          </cell>
          <cell r="D14">
            <v>2</v>
          </cell>
        </row>
      </sheetData>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efreshError="1">
        <row r="12">
          <cell r="A12" t="str">
            <v>R1</v>
          </cell>
        </row>
        <row r="13">
          <cell r="A13" t="str">
            <v>R2</v>
          </cell>
        </row>
        <row r="14">
          <cell r="A14" t="str">
            <v>R3</v>
          </cell>
        </row>
      </sheetData>
      <sheetData sheetId="2" refreshError="1">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refreshError="1"/>
      <sheetData sheetId="4" refreshError="1">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efreshError="1">
        <row r="11">
          <cell r="F11" t="str">
            <v>IMPACTO</v>
          </cell>
          <cell r="J11">
            <v>70</v>
          </cell>
        </row>
        <row r="12">
          <cell r="F12" t="str">
            <v>PROBABILIDAD</v>
          </cell>
          <cell r="J12">
            <v>51.666666666666664</v>
          </cell>
        </row>
        <row r="13">
          <cell r="F13" t="str">
            <v>IMPACTO</v>
          </cell>
          <cell r="J13">
            <v>75</v>
          </cell>
        </row>
      </sheetData>
      <sheetData sheetId="6" refreshError="1"/>
      <sheetData sheetId="7" refreshError="1"/>
      <sheetData sheetId="8" refreshError="1"/>
      <sheetData sheetId="9" refreshError="1">
        <row r="13">
          <cell r="C13">
            <v>4</v>
          </cell>
          <cell r="D13">
            <v>1</v>
          </cell>
        </row>
        <row r="14">
          <cell r="C14">
            <v>4</v>
          </cell>
          <cell r="D14">
            <v>1</v>
          </cell>
        </row>
        <row r="15">
          <cell r="C15">
            <v>3</v>
          </cell>
          <cell r="D15">
            <v>1</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efreshError="1">
        <row r="12">
          <cell r="A12" t="str">
            <v>R1</v>
          </cell>
        </row>
      </sheetData>
      <sheetData sheetId="2" refreshError="1">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refreshError="1"/>
      <sheetData sheetId="4" refreshError="1">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row>
        <row r="14">
          <cell r="C14"/>
        </row>
      </sheetData>
      <sheetData sheetId="5" refreshError="1">
        <row r="11">
          <cell r="F11" t="str">
            <v>PROBABILIDAD</v>
          </cell>
          <cell r="J11">
            <v>85</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efreshError="1">
        <row r="12">
          <cell r="A12" t="str">
            <v>R1</v>
          </cell>
        </row>
        <row r="13">
          <cell r="A13" t="str">
            <v>R2</v>
          </cell>
        </row>
      </sheetData>
      <sheetData sheetId="2" refreshError="1">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refreshError="1"/>
      <sheetData sheetId="4" refreshError="1">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efreshError="1">
        <row r="11">
          <cell r="F11" t="str">
            <v>PROBABILIDAD</v>
          </cell>
          <cell r="J11">
            <v>77.5</v>
          </cell>
        </row>
        <row r="12">
          <cell r="F12" t="str">
            <v>PROBABILIDAD</v>
          </cell>
          <cell r="J12">
            <v>56.666666666666664</v>
          </cell>
        </row>
      </sheetData>
      <sheetData sheetId="6" refreshError="1"/>
      <sheetData sheetId="7" refreshError="1"/>
      <sheetData sheetId="8" refreshError="1"/>
      <sheetData sheetId="9" refreshError="1">
        <row r="13">
          <cell r="C13">
            <v>2</v>
          </cell>
          <cell r="D13">
            <v>2</v>
          </cell>
        </row>
        <row r="14">
          <cell r="C14">
            <v>2</v>
          </cell>
          <cell r="D14">
            <v>3</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efreshError="1">
        <row r="12">
          <cell r="A12" t="str">
            <v>R1</v>
          </cell>
        </row>
        <row r="13">
          <cell r="A13" t="str">
            <v>R2</v>
          </cell>
        </row>
        <row r="14">
          <cell r="A14" t="str">
            <v>R3</v>
          </cell>
        </row>
      </sheetData>
      <sheetData sheetId="2" refreshError="1">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refreshError="1"/>
      <sheetData sheetId="4" refreshError="1">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row>
        <row r="14">
          <cell r="C14"/>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row>
      </sheetData>
      <sheetData sheetId="5" refreshError="1">
        <row r="11">
          <cell r="F11" t="str">
            <v>PROBABILIDAD</v>
          </cell>
          <cell r="J11">
            <v>85</v>
          </cell>
        </row>
        <row r="12">
          <cell r="F12" t="str">
            <v>PROBABILIDAD</v>
          </cell>
          <cell r="J12">
            <v>28.333333333333332</v>
          </cell>
        </row>
        <row r="13">
          <cell r="F13" t="str">
            <v>IMPACTO</v>
          </cell>
          <cell r="J13">
            <v>56.666666666666664</v>
          </cell>
        </row>
      </sheetData>
      <sheetData sheetId="6" refreshError="1"/>
      <sheetData sheetId="7" refreshError="1"/>
      <sheetData sheetId="8" refreshError="1"/>
      <sheetData sheetId="9" refreshError="1">
        <row r="13">
          <cell r="C13">
            <v>1</v>
          </cell>
          <cell r="D13">
            <v>4</v>
          </cell>
        </row>
        <row r="14">
          <cell r="C14">
            <v>3</v>
          </cell>
          <cell r="D14">
            <v>2</v>
          </cell>
        </row>
        <row r="15">
          <cell r="C15">
            <v>3</v>
          </cell>
          <cell r="D15">
            <v>2</v>
          </cell>
        </row>
      </sheetData>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efreshError="1">
        <row r="12">
          <cell r="A12" t="str">
            <v>R1</v>
          </cell>
        </row>
        <row r="13">
          <cell r="A13" t="str">
            <v>R2</v>
          </cell>
        </row>
        <row r="14">
          <cell r="A14" t="str">
            <v>R3</v>
          </cell>
        </row>
      </sheetData>
      <sheetData sheetId="2" refreshError="1">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refreshError="1"/>
      <sheetData sheetId="4" refreshError="1">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efreshError="1">
        <row r="11">
          <cell r="F11" t="str">
            <v>PROBABILIDAD</v>
          </cell>
          <cell r="J11">
            <v>56.666666666666664</v>
          </cell>
        </row>
        <row r="12">
          <cell r="F12" t="str">
            <v>IMPACTO</v>
          </cell>
          <cell r="J12">
            <v>56.666666666666664</v>
          </cell>
        </row>
        <row r="13">
          <cell r="F13" t="str">
            <v>IMPACTO</v>
          </cell>
          <cell r="J13">
            <v>85</v>
          </cell>
        </row>
      </sheetData>
      <sheetData sheetId="6" refreshError="1"/>
      <sheetData sheetId="7" refreshError="1"/>
      <sheetData sheetId="8" refreshError="1"/>
      <sheetData sheetId="9" refreshError="1">
        <row r="13">
          <cell r="C13">
            <v>4</v>
          </cell>
          <cell r="D13">
            <v>3</v>
          </cell>
        </row>
        <row r="14">
          <cell r="C14">
            <v>1</v>
          </cell>
          <cell r="D14">
            <v>4</v>
          </cell>
        </row>
        <row r="15">
          <cell r="C15">
            <v>1</v>
          </cell>
          <cell r="D15">
            <v>3</v>
          </cell>
        </row>
      </sheetData>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efreshError="1">
        <row r="12">
          <cell r="A12" t="str">
            <v>R1</v>
          </cell>
        </row>
        <row r="13">
          <cell r="A13" t="str">
            <v>R2</v>
          </cell>
        </row>
      </sheetData>
      <sheetData sheetId="2" refreshError="1">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refreshError="1"/>
      <sheetData sheetId="4" refreshError="1">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row>
        <row r="14">
          <cell r="C14"/>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efreshError="1">
        <row r="11">
          <cell r="F11" t="str">
            <v>PROBABILIDAD</v>
          </cell>
          <cell r="J11">
            <v>85</v>
          </cell>
        </row>
        <row r="12">
          <cell r="F12" t="str">
            <v>PROBABILIDAD</v>
          </cell>
          <cell r="J12">
            <v>0</v>
          </cell>
        </row>
      </sheetData>
      <sheetData sheetId="6" refreshError="1"/>
      <sheetData sheetId="7" refreshError="1"/>
      <sheetData sheetId="8" refreshError="1"/>
      <sheetData sheetId="9" refreshError="1">
        <row r="13">
          <cell r="C13">
            <v>2</v>
          </cell>
          <cell r="D13">
            <v>5</v>
          </cell>
        </row>
        <row r="14">
          <cell r="C14">
            <v>3</v>
          </cell>
          <cell r="D14">
            <v>5</v>
          </cell>
        </row>
      </sheetData>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efreshError="1">
        <row r="12">
          <cell r="A12" t="str">
            <v>R1</v>
          </cell>
        </row>
        <row r="13">
          <cell r="A13" t="str">
            <v>R2</v>
          </cell>
        </row>
        <row r="14">
          <cell r="A14" t="str">
            <v>R3</v>
          </cell>
        </row>
      </sheetData>
      <sheetData sheetId="2" refreshError="1">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refreshError="1"/>
      <sheetData sheetId="4" refreshError="1">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efreshError="1">
        <row r="11">
          <cell r="F11" t="str">
            <v>PROBABILIDAD</v>
          </cell>
          <cell r="J11">
            <v>85</v>
          </cell>
        </row>
        <row r="12">
          <cell r="F12" t="str">
            <v>PROBABILIDAD</v>
          </cell>
          <cell r="J12">
            <v>80</v>
          </cell>
        </row>
        <row r="13">
          <cell r="F13" t="str">
            <v>PROBABILIDAD</v>
          </cell>
          <cell r="J13">
            <v>75</v>
          </cell>
        </row>
      </sheetData>
      <sheetData sheetId="6" refreshError="1"/>
      <sheetData sheetId="7" refreshError="1"/>
      <sheetData sheetId="8" refreshError="1"/>
      <sheetData sheetId="9" refreshError="1">
        <row r="13">
          <cell r="C13">
            <v>2</v>
          </cell>
          <cell r="D13">
            <v>5</v>
          </cell>
        </row>
        <row r="14">
          <cell r="C14">
            <v>3</v>
          </cell>
          <cell r="D14">
            <v>4</v>
          </cell>
        </row>
        <row r="15">
          <cell r="C15">
            <v>2</v>
          </cell>
          <cell r="D15">
            <v>3</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efreshError="1">
        <row r="12">
          <cell r="A12" t="str">
            <v>R1</v>
          </cell>
        </row>
      </sheetData>
      <sheetData sheetId="2" refreshError="1">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refreshError="1"/>
      <sheetData sheetId="4" refreshError="1">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row>
        <row r="14">
          <cell r="C14"/>
        </row>
      </sheetData>
      <sheetData sheetId="5" refreshError="1">
        <row r="11">
          <cell r="F11" t="str">
            <v>IMPACTO</v>
          </cell>
          <cell r="J11">
            <v>85</v>
          </cell>
        </row>
      </sheetData>
      <sheetData sheetId="6" refreshError="1"/>
      <sheetData sheetId="7" refreshError="1"/>
      <sheetData sheetId="8" refreshError="1"/>
      <sheetData sheetId="9" refreshError="1">
        <row r="13">
          <cell r="C13">
            <v>1</v>
          </cell>
          <cell r="D13">
            <v>4</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efreshError="1">
        <row r="12">
          <cell r="A12" t="str">
            <v>R1</v>
          </cell>
        </row>
        <row r="13">
          <cell r="A13" t="str">
            <v>R2</v>
          </cell>
        </row>
        <row r="14">
          <cell r="A14" t="str">
            <v>R3</v>
          </cell>
        </row>
      </sheetData>
      <sheetData sheetId="2" refreshError="1">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refreshError="1"/>
      <sheetData sheetId="4" refreshError="1">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row>
        <row r="14">
          <cell r="C14"/>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row>
        <row r="20">
          <cell r="C20"/>
        </row>
      </sheetData>
      <sheetData sheetId="5" refreshError="1">
        <row r="11">
          <cell r="F11" t="str">
            <v>PROBABILIDAD</v>
          </cell>
          <cell r="J11">
            <v>85</v>
          </cell>
        </row>
        <row r="12">
          <cell r="F12" t="str">
            <v>PROBABILIDAD</v>
          </cell>
          <cell r="J12">
            <v>28.333333333333332</v>
          </cell>
        </row>
        <row r="13">
          <cell r="F13" t="str">
            <v>PROBABILIDAD</v>
          </cell>
          <cell r="J13">
            <v>42.5</v>
          </cell>
        </row>
      </sheetData>
      <sheetData sheetId="6" refreshError="1"/>
      <sheetData sheetId="7" refreshError="1"/>
      <sheetData sheetId="8" refreshError="1"/>
      <sheetData sheetId="9" refreshError="1">
        <row r="13">
          <cell r="C13">
            <v>2</v>
          </cell>
          <cell r="D13">
            <v>4</v>
          </cell>
        </row>
        <row r="14">
          <cell r="C14">
            <v>2</v>
          </cell>
          <cell r="D14">
            <v>4</v>
          </cell>
        </row>
        <row r="15">
          <cell r="C15">
            <v>2</v>
          </cell>
          <cell r="D15">
            <v>4</v>
          </cell>
        </row>
      </sheetData>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efreshError="1">
        <row r="12">
          <cell r="A12" t="str">
            <v>R1</v>
          </cell>
        </row>
        <row r="13">
          <cell r="A13" t="str">
            <v>R2</v>
          </cell>
        </row>
      </sheetData>
      <sheetData sheetId="2" refreshError="1">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refreshError="1"/>
      <sheetData sheetId="4" refreshError="1">
        <row r="13">
          <cell r="C13" t="str">
            <v>No se encuentra documentado el control.</v>
          </cell>
        </row>
        <row r="14">
          <cell r="C14"/>
        </row>
        <row r="15">
          <cell r="C15"/>
        </row>
      </sheetData>
      <sheetData sheetId="5" refreshError="1">
        <row r="11">
          <cell r="F11" t="str">
            <v>PROBABILIDAD</v>
          </cell>
          <cell r="J11">
            <v>0</v>
          </cell>
        </row>
        <row r="12">
          <cell r="F12"/>
          <cell r="J12">
            <v>0</v>
          </cell>
        </row>
      </sheetData>
      <sheetData sheetId="6" refreshError="1"/>
      <sheetData sheetId="7" refreshError="1"/>
      <sheetData sheetId="8" refreshError="1"/>
      <sheetData sheetId="9" refreshError="1">
        <row r="13">
          <cell r="C13">
            <v>5</v>
          </cell>
          <cell r="D13">
            <v>4</v>
          </cell>
        </row>
        <row r="14">
          <cell r="C14">
            <v>5</v>
          </cell>
          <cell r="D14">
            <v>4</v>
          </cell>
        </row>
      </sheetData>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efreshError="1">
        <row r="12">
          <cell r="A12" t="str">
            <v>R1</v>
          </cell>
        </row>
      </sheetData>
      <sheetData sheetId="2" refreshError="1">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refreshError="1"/>
      <sheetData sheetId="4" refreshError="1">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row>
        <row r="14">
          <cell r="C14"/>
        </row>
      </sheetData>
      <sheetData sheetId="5" refreshError="1">
        <row r="11">
          <cell r="F11" t="str">
            <v>PROBABILIDAD</v>
          </cell>
          <cell r="J11">
            <v>85</v>
          </cell>
        </row>
      </sheetData>
      <sheetData sheetId="6" refreshError="1"/>
      <sheetData sheetId="7" refreshError="1"/>
      <sheetData sheetId="8" refreshError="1"/>
      <sheetData sheetId="9" refreshError="1">
        <row r="13">
          <cell r="C13">
            <v>3</v>
          </cell>
          <cell r="D13">
            <v>4</v>
          </cell>
        </row>
      </sheetData>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efreshError="1">
        <row r="12">
          <cell r="A12" t="str">
            <v>R1</v>
          </cell>
        </row>
        <row r="13">
          <cell r="A13" t="str">
            <v>R2</v>
          </cell>
        </row>
      </sheetData>
      <sheetData sheetId="2" refreshError="1">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refreshError="1"/>
      <sheetData sheetId="4" refreshError="1">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v>0</v>
          </cell>
        </row>
        <row r="14">
          <cell r="C14">
            <v>0</v>
          </cell>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efreshError="1">
        <row r="11">
          <cell r="F11" t="str">
            <v>PROBABILIDAD</v>
          </cell>
          <cell r="J11">
            <v>85</v>
          </cell>
        </row>
        <row r="12">
          <cell r="F12" t="str">
            <v>PROBABILIDAD</v>
          </cell>
          <cell r="J12">
            <v>28.333333333333332</v>
          </cell>
        </row>
      </sheetData>
      <sheetData sheetId="6" refreshError="1"/>
      <sheetData sheetId="7" refreshError="1"/>
      <sheetData sheetId="8" refreshError="1"/>
      <sheetData sheetId="9" refreshError="1">
        <row r="13">
          <cell r="C13">
            <v>2</v>
          </cell>
          <cell r="D13">
            <v>3</v>
          </cell>
        </row>
        <row r="14">
          <cell r="C14">
            <v>2</v>
          </cell>
          <cell r="D14">
            <v>3</v>
          </cell>
        </row>
      </sheetData>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efreshError="1">
        <row r="12">
          <cell r="A12" t="str">
            <v>R1</v>
          </cell>
        </row>
        <row r="13">
          <cell r="A13" t="str">
            <v>R2</v>
          </cell>
        </row>
      </sheetData>
      <sheetData sheetId="2" refreshError="1">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refreshError="1"/>
      <sheetData sheetId="4" refreshError="1">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row>
        <row r="14">
          <cell r="C14"/>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efreshError="1">
        <row r="11">
          <cell r="F11" t="str">
            <v>PROBABILIDAD</v>
          </cell>
          <cell r="J11">
            <v>85</v>
          </cell>
        </row>
        <row r="12">
          <cell r="F12" t="str">
            <v>IMPACTO</v>
          </cell>
          <cell r="J12">
            <v>28.333333333333332</v>
          </cell>
        </row>
      </sheetData>
      <sheetData sheetId="6" refreshError="1"/>
      <sheetData sheetId="7" refreshError="1"/>
      <sheetData sheetId="8" refreshError="1"/>
      <sheetData sheetId="9" refreshError="1">
        <row r="13">
          <cell r="C13">
            <v>1</v>
          </cell>
          <cell r="D13">
            <v>5</v>
          </cell>
        </row>
        <row r="14">
          <cell r="C14">
            <v>4</v>
          </cell>
          <cell r="D14">
            <v>4</v>
          </cell>
        </row>
      </sheetData>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DIRECCIÓN, GESTIÓN Y SEGUIMIENTO DE PROYECTOS</v>
          </cell>
          <cell r="J12" t="str">
            <v>Posibilidad de brindar información desactualizada e inexacta del avance de los proyectos.</v>
          </cell>
        </row>
      </sheetData>
      <sheetData sheetId="1" refreshError="1">
        <row r="12">
          <cell r="A12" t="str">
            <v>R1</v>
          </cell>
        </row>
      </sheetData>
      <sheetData sheetId="2" refreshError="1">
        <row r="8">
          <cell r="C8" t="str">
            <v>Liderar, gestionar y realizar seguimiento al desarrollo integral de los proyectos para garantizar su ejecución de acuerdo con la misionalidad de la Empresa.</v>
          </cell>
        </row>
        <row r="11">
          <cell r="C11">
            <v>1</v>
          </cell>
          <cell r="D11">
            <v>3</v>
          </cell>
          <cell r="H11" t="str">
            <v>ZONA RIESGO MODERADA</v>
          </cell>
          <cell r="I11" t="str">
            <v>REDUCIR EL RIESGO</v>
          </cell>
          <cell r="J11" t="str">
            <v>Con los instrumentos de seguimiento implementados por la Subgerencia de Planeación y Administración de Proyectos, estructurando el proceso para un eficiente seguimiento a los proyectos.</v>
          </cell>
        </row>
      </sheetData>
      <sheetData sheetId="3" refreshError="1"/>
      <sheetData sheetId="4" refreshError="1">
        <row r="12">
          <cell r="C12" t="str">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v>
          </cell>
        </row>
        <row r="13">
          <cell r="C13"/>
        </row>
        <row r="14">
          <cell r="C14"/>
        </row>
      </sheetData>
      <sheetData sheetId="5" refreshError="1">
        <row r="11">
          <cell r="F11" t="str">
            <v>PROBABILIDAD</v>
          </cell>
          <cell r="J11">
            <v>70</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efreshError="1">
        <row r="12">
          <cell r="A12" t="str">
            <v>R1</v>
          </cell>
        </row>
        <row r="13">
          <cell r="A13" t="str">
            <v>R2</v>
          </cell>
        </row>
        <row r="14">
          <cell r="A14" t="str">
            <v>R3</v>
          </cell>
        </row>
      </sheetData>
      <sheetData sheetId="2" refreshError="1">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refreshError="1"/>
      <sheetData sheetId="4" refreshError="1">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efreshError="1">
        <row r="11">
          <cell r="F11" t="str">
            <v>PROBABILIDAD</v>
          </cell>
          <cell r="J11">
            <v>85</v>
          </cell>
        </row>
        <row r="12">
          <cell r="F12" t="str">
            <v>PROBABILIDAD</v>
          </cell>
          <cell r="J12">
            <v>28.333333333333332</v>
          </cell>
        </row>
        <row r="13">
          <cell r="F13" t="str">
            <v>PROBABILIDAD</v>
          </cell>
          <cell r="J13">
            <v>42.5</v>
          </cell>
        </row>
      </sheetData>
      <sheetData sheetId="6" refreshError="1"/>
      <sheetData sheetId="7" refreshError="1"/>
      <sheetData sheetId="8" refreshError="1"/>
      <sheetData sheetId="9" refreshError="1">
        <row r="13">
          <cell r="C13">
            <v>2</v>
          </cell>
          <cell r="D13">
            <v>3</v>
          </cell>
        </row>
        <row r="14">
          <cell r="C14">
            <v>2</v>
          </cell>
          <cell r="D14">
            <v>5</v>
          </cell>
        </row>
        <row r="15">
          <cell r="C15">
            <v>2</v>
          </cell>
          <cell r="D15">
            <v>4</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ru.gov.co/sites/default/files/planeacion/Plan%20Estrategico%20TH%202020%20.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eru.gov.co/sites/default/files/planeacion/Plan%20Estrategico%20TH%202020%20.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eru.gov.co/es/transparencia/Instrumentos-de-gestion-de-informacion-publica"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0679-4C4E-4487-BD05-5887018B9747}">
  <dimension ref="A1:S42"/>
  <sheetViews>
    <sheetView tabSelected="1" topLeftCell="N1" workbookViewId="0">
      <selection activeCell="Q5" sqref="Q5"/>
    </sheetView>
  </sheetViews>
  <sheetFormatPr baseColWidth="10" defaultRowHeight="15" x14ac:dyDescent="0.25"/>
  <cols>
    <col min="1" max="1" width="14.85546875" style="48" customWidth="1"/>
    <col min="3" max="3" width="20.85546875" customWidth="1"/>
    <col min="4" max="4" width="16.28515625" customWidth="1"/>
    <col min="8" max="8" width="73.28515625" customWidth="1"/>
    <col min="9" max="9" width="17.7109375" customWidth="1"/>
    <col min="14" max="14" width="13.5703125" customWidth="1"/>
    <col min="15" max="15" width="30.5703125" customWidth="1"/>
    <col min="16" max="16" width="11.140625" customWidth="1"/>
    <col min="17" max="17" width="78.7109375" customWidth="1"/>
    <col min="18" max="18" width="72.5703125" customWidth="1"/>
    <col min="19" max="19" width="19.28515625" customWidth="1"/>
  </cols>
  <sheetData>
    <row r="1" spans="1:19" x14ac:dyDescent="0.25">
      <c r="A1" s="137" t="s">
        <v>118</v>
      </c>
      <c r="B1" s="137"/>
      <c r="C1" s="137"/>
      <c r="D1" s="137"/>
      <c r="E1" s="137"/>
      <c r="F1" s="137"/>
      <c r="G1" s="137"/>
      <c r="H1" s="137"/>
      <c r="I1" s="137"/>
      <c r="J1" s="137"/>
      <c r="K1" s="137"/>
      <c r="L1" s="137"/>
      <c r="M1" s="137"/>
      <c r="N1" s="137"/>
      <c r="O1" s="137"/>
      <c r="P1" s="137"/>
      <c r="Q1" s="137"/>
      <c r="R1" s="137"/>
    </row>
    <row r="2" spans="1:19" x14ac:dyDescent="0.25">
      <c r="A2" s="138" t="s">
        <v>238</v>
      </c>
      <c r="B2" s="138"/>
      <c r="C2" s="138"/>
      <c r="D2" s="138"/>
      <c r="E2" s="138"/>
      <c r="F2" s="138"/>
      <c r="G2" s="138"/>
      <c r="H2" s="138"/>
      <c r="I2" s="138"/>
      <c r="J2" s="138"/>
      <c r="K2" s="138"/>
      <c r="L2" s="138"/>
      <c r="M2" s="138"/>
      <c r="N2" s="138"/>
      <c r="O2" s="138"/>
      <c r="P2" s="138"/>
      <c r="Q2" s="138"/>
      <c r="R2" s="138"/>
    </row>
    <row r="3" spans="1:19" x14ac:dyDescent="0.25">
      <c r="A3" s="62" t="s">
        <v>120</v>
      </c>
      <c r="B3" s="62" t="s">
        <v>2</v>
      </c>
      <c r="C3" s="62" t="s">
        <v>3</v>
      </c>
      <c r="D3" s="67" t="s">
        <v>34</v>
      </c>
      <c r="E3" s="61" t="s">
        <v>4</v>
      </c>
      <c r="F3" s="61"/>
      <c r="G3" s="67" t="s">
        <v>33</v>
      </c>
      <c r="H3" s="67" t="s">
        <v>11</v>
      </c>
      <c r="I3" s="67" t="s">
        <v>12</v>
      </c>
      <c r="J3" s="61" t="s">
        <v>5</v>
      </c>
      <c r="K3" s="61"/>
      <c r="L3" s="61"/>
      <c r="M3" s="61" t="s">
        <v>6</v>
      </c>
      <c r="N3" s="61" t="s">
        <v>7</v>
      </c>
      <c r="O3" s="61" t="s">
        <v>8</v>
      </c>
      <c r="P3" s="139" t="s">
        <v>241</v>
      </c>
      <c r="Q3" s="140"/>
      <c r="R3" s="141"/>
    </row>
    <row r="4" spans="1:19" ht="36" x14ac:dyDescent="0.25">
      <c r="A4" s="62"/>
      <c r="B4" s="62"/>
      <c r="C4" s="62"/>
      <c r="D4" s="68"/>
      <c r="E4" s="49" t="s">
        <v>9</v>
      </c>
      <c r="F4" s="49" t="s">
        <v>10</v>
      </c>
      <c r="G4" s="68"/>
      <c r="H4" s="68"/>
      <c r="I4" s="68"/>
      <c r="J4" s="49" t="s">
        <v>13</v>
      </c>
      <c r="K4" s="49" t="s">
        <v>14</v>
      </c>
      <c r="L4" s="49" t="s">
        <v>15</v>
      </c>
      <c r="M4" s="61"/>
      <c r="N4" s="61"/>
      <c r="O4" s="61"/>
      <c r="P4" s="131" t="s">
        <v>76</v>
      </c>
      <c r="Q4" s="131" t="s">
        <v>77</v>
      </c>
      <c r="R4" s="131" t="s">
        <v>78</v>
      </c>
    </row>
    <row r="5" spans="1:19" ht="180" customHeight="1" x14ac:dyDescent="0.25">
      <c r="A5" s="57" t="s">
        <v>121</v>
      </c>
      <c r="B5" s="50" t="str">
        <f>[1]IDENTIFICACIÓN!A12</f>
        <v>R1</v>
      </c>
      <c r="C5" s="50" t="str">
        <f>'[1]CONTEXTO ESTRATEGICO'!J12</f>
        <v>Posibilidad de desarticulación de los instrumentos de planeación con los lineamientos distritales, la normatividad vigente y las necesidades reales de la ciudadanía.</v>
      </c>
      <c r="D5" s="51" t="s">
        <v>35</v>
      </c>
      <c r="E5" s="50">
        <f>[1]ANALISIS!C11</f>
        <v>1</v>
      </c>
      <c r="F5" s="50">
        <f>[1]ANALISIS!D11</f>
        <v>3</v>
      </c>
      <c r="G5" s="20" t="str">
        <f>[1]ANALISIS!H11</f>
        <v>ZONA RIESGO MODERADA</v>
      </c>
      <c r="H5" s="50" t="str">
        <f>CONCATENATE('[1]VALORACION CONTROLES'!C12,". ",'[1]VALORACION CONTROLES'!C13,". ",'[1]VALORACION CONTROLES'!C14)</f>
        <v xml:space="preserve">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v>
      </c>
      <c r="I5" s="53" t="str">
        <f>'[1]VALORACIÓN DEL RIESGO'!F11</f>
        <v>PROBABILIDAD</v>
      </c>
      <c r="J5" s="50">
        <f>IF(C5="",0,(IF('[1]VALORACIÓN DEL RIESGO'!J11&lt;50,'[1]MAPA DE RIESGO'!C13,(IF(AND('[1]VALORACIÓN DEL RIESGO'!J11&gt;=51,I5="IMPACTO"),E5,(IF(AND('[1]VALORACIÓN DEL RIESGO'!J11&gt;=51,'[1]VALORACIÓN DEL RIESGO'!J11&lt;=75,I5="PROBABILIDAD"),(IF(E5-1&lt;=0,1,E5-1)),(IF(AND('[1]VALORACIÓN DEL RIESGO'!J11&gt;=76,'[1]VALORACIÓN DEL RIESGO'!J11&lt;=100,I5="PROBABILIDAD"),(IF(E5-2&lt;=0,1,E5-2)))))))))))</f>
        <v>1</v>
      </c>
      <c r="K5" s="50">
        <f>IF(C5="",0,(IF('[1]VALORACIÓN DEL RIESGO'!J11&lt;50,'[1]MAPA DE RIESGO'!D13,(IF(AND('[1]VALORACIÓN DEL RIESGO'!J11&gt;=51,I5="PROBABILIDAD"),F5,(IF(AND('[1]VALORACIÓN DEL RIESGO'!J11&gt;=51,'[1]VALORACIÓN DEL RIESGO'!J11&lt;=75,I5="IMPACTO"),(IF(F5-1&lt;=0,1,F5-1)),(IF(AND('[1]VALORACIÓN DEL RIESGO'!J11&gt;=76,'[1]VALORACIÓN DEL RIESGO'!J11&lt;=100,I5="IMPACTO"),(IF(F5-2&lt;=0,1,F5-2)))))))))))</f>
        <v>3</v>
      </c>
      <c r="L5" s="50">
        <f>(J5*K5)*4</f>
        <v>12</v>
      </c>
      <c r="M5" s="20" t="str">
        <f>IF(OR(AND(J5=3,K5=4),AND(J5=2,K5=5),AND(L5&gt;=52,L5&lt;=100)),"ZONA RIESGO EXTREMA",IF(OR(AND(J5=5,K5=2),AND(J5=4,K5=3),AND(J5=1,K5=4),AND(L5=20),AND(L5&gt;=28,L5&lt;=48)),"ZONA RIESGO ALTA",IF(OR(AND(J5=1,K5=3),AND(J5=4,K5=1),AND(L5=24)),"ZONA RIESGO MODERADA",IF(AND(L5&gt;=4,L5&lt;=16),"ZONA RIESGO BAJA"))))</f>
        <v>ZONA RIESGO MODERADA</v>
      </c>
      <c r="N5" s="50" t="str">
        <f>[1]ANALISIS!I11</f>
        <v>REDUCIR EL RIESGO</v>
      </c>
      <c r="O5" s="50" t="str">
        <f>[1]ANALISIS!J11</f>
        <v>Generar un sistema de alertas con base en el avance del plan de acción a fin de identificar las actividades que no tienen un nivel de avance óptimo y puedan afectar el cumplimiento de los objetivos estratégicos.</v>
      </c>
      <c r="P5" s="45">
        <v>0.25</v>
      </c>
      <c r="Q5" s="42" t="s">
        <v>80</v>
      </c>
      <c r="R5" s="42" t="s">
        <v>174</v>
      </c>
      <c r="S5" s="129"/>
    </row>
    <row r="6" spans="1:19" ht="165.75" customHeight="1" x14ac:dyDescent="0.25">
      <c r="A6" s="57" t="s">
        <v>122</v>
      </c>
      <c r="B6" s="50" t="str">
        <f>'G Grupos Inter'!A8</f>
        <v>R1</v>
      </c>
      <c r="C6" s="50" t="str">
        <f>'G Grupos Inter'!B8</f>
        <v>Posibilidad de divulgación de información incompleta, confusa e inoportuna.</v>
      </c>
      <c r="D6" s="51" t="str">
        <f>'G Grupos Inter'!C8</f>
        <v>ESTRATÉGICO</v>
      </c>
      <c r="E6" s="50">
        <f>'G Grupos Inter'!D8</f>
        <v>1</v>
      </c>
      <c r="F6" s="50">
        <f>'G Grupos Inter'!E8</f>
        <v>4</v>
      </c>
      <c r="G6" s="20" t="str">
        <f>'G Grupos Inter'!F8</f>
        <v>ZONA RIESGO ALTA</v>
      </c>
      <c r="H6" s="50" t="str">
        <f>'G Grupos Inter'!G8</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I6" s="53" t="str">
        <f>'G Grupos Inter'!H8</f>
        <v>IMPACTO</v>
      </c>
      <c r="J6" s="50">
        <f>'G Grupos Inter'!I8</f>
        <v>1</v>
      </c>
      <c r="K6" s="50">
        <f>'G Grupos Inter'!J8</f>
        <v>2</v>
      </c>
      <c r="L6" s="50">
        <f>'G Grupos Inter'!K8</f>
        <v>8</v>
      </c>
      <c r="M6" s="20" t="str">
        <f>'G Grupos Inter'!L8</f>
        <v>ZONA RIESGO BAJA</v>
      </c>
      <c r="N6" s="50" t="str">
        <f>'G Grupos Inter'!M8</f>
        <v>EVITAR EL RIESGO</v>
      </c>
      <c r="O6" s="50" t="str">
        <f>'G Grupos Inter'!N8</f>
        <v>Validar los datos con el responsable del proceso que suministra la información antes de su divulgación.</v>
      </c>
      <c r="P6" s="45">
        <v>0.33</v>
      </c>
      <c r="Q6" s="42" t="s">
        <v>183</v>
      </c>
      <c r="R6" s="42" t="s">
        <v>182</v>
      </c>
      <c r="S6" s="129"/>
    </row>
    <row r="7" spans="1:19" ht="153" x14ac:dyDescent="0.25">
      <c r="A7" s="58" t="s">
        <v>123</v>
      </c>
      <c r="B7" s="50" t="str">
        <f>'Form Instrum'!A8</f>
        <v>R1</v>
      </c>
      <c r="C7" s="50" t="str">
        <f>'Form Instrum'!B8</f>
        <v>Posibilidad de discrecionalidad en la toma de decisiones o uso indebido de información privilegiada para favorecimiento de un interés particular.</v>
      </c>
      <c r="D7" s="51" t="str">
        <f>'Form Instrum'!C8</f>
        <v>CORRUPCIÓN</v>
      </c>
      <c r="E7" s="50">
        <f>'Form Instrum'!D8</f>
        <v>2</v>
      </c>
      <c r="F7" s="50">
        <f>'Form Instrum'!E8</f>
        <v>4</v>
      </c>
      <c r="G7" s="52" t="str">
        <f>'Form Instrum'!F8</f>
        <v>ZONA RIESGO ALTA</v>
      </c>
      <c r="H7" s="50" t="str">
        <f>'Form Instrum'!G8</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I7" s="53" t="str">
        <f>'Form Instrum'!H8</f>
        <v>PROBABILIDAD</v>
      </c>
      <c r="J7" s="50">
        <f>'Form Instrum'!I8</f>
        <v>1</v>
      </c>
      <c r="K7" s="50">
        <f>'Form Instrum'!J8</f>
        <v>4</v>
      </c>
      <c r="L7" s="50">
        <f>'Form Instrum'!K8</f>
        <v>16</v>
      </c>
      <c r="M7" s="52" t="str">
        <f>'Form Instrum'!L8</f>
        <v>ZONA RIESGO ALTA</v>
      </c>
      <c r="N7" s="50" t="str">
        <f>'Form Instrum'!M8</f>
        <v>EVITAR EL RIESGO</v>
      </c>
      <c r="O7" s="50" t="str">
        <f>'Form Instrum'!N8</f>
        <v>1. Sensibilizar al personal en el adecuado tratamiento de datos e información confidencial.</v>
      </c>
      <c r="P7" s="45">
        <v>0</v>
      </c>
      <c r="Q7" s="42" t="s">
        <v>175</v>
      </c>
      <c r="R7" s="132" t="s">
        <v>184</v>
      </c>
      <c r="S7" s="129"/>
    </row>
    <row r="8" spans="1:19" ht="318.75" x14ac:dyDescent="0.25">
      <c r="A8" s="59"/>
      <c r="B8" s="50" t="str">
        <f>'Form Instrum'!A9</f>
        <v>R2</v>
      </c>
      <c r="C8" s="50" t="str">
        <f>'Form Instrum'!B9</f>
        <v>Posibilidad de retrasos en la formulación de los instrumentos de planeamiento.</v>
      </c>
      <c r="D8" s="51" t="str">
        <f>'Form Instrum'!C9</f>
        <v>OPERATIVO</v>
      </c>
      <c r="E8" s="50">
        <f>'Form Instrum'!D9</f>
        <v>2</v>
      </c>
      <c r="F8" s="50">
        <f>'Form Instrum'!E9</f>
        <v>4</v>
      </c>
      <c r="G8" s="52" t="str">
        <f>'Form Instrum'!F9</f>
        <v>ZONA RIESGO ALTA</v>
      </c>
      <c r="H8" s="50" t="str">
        <f>'Form Instrum'!G9</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I8" s="53" t="str">
        <f>'Form Instrum'!H9</f>
        <v>PROBABILIDAD</v>
      </c>
      <c r="J8" s="50">
        <f>'Form Instrum'!I9</f>
        <v>2</v>
      </c>
      <c r="K8" s="50">
        <f>'Form Instrum'!J9</f>
        <v>4</v>
      </c>
      <c r="L8" s="50">
        <f>'Form Instrum'!K9</f>
        <v>32</v>
      </c>
      <c r="M8" s="52" t="str">
        <f>'Form Instrum'!L9</f>
        <v>ZONA RIESGO ALTA</v>
      </c>
      <c r="N8" s="50" t="str">
        <f>'Form Instrum'!M9</f>
        <v>EVITAR EL RIESGO</v>
      </c>
      <c r="O8" s="50" t="str">
        <f>'Form Instrum'!N9</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c r="P8" s="45">
        <v>0.33</v>
      </c>
      <c r="Q8" s="42" t="s">
        <v>185</v>
      </c>
      <c r="R8" s="42" t="s">
        <v>186</v>
      </c>
      <c r="S8" s="129"/>
    </row>
    <row r="9" spans="1:19" ht="344.25" x14ac:dyDescent="0.25">
      <c r="A9" s="60"/>
      <c r="B9" s="50" t="str">
        <f>'Form Instrum'!A10</f>
        <v>R3</v>
      </c>
      <c r="C9" s="50" t="str">
        <f>'Form Instrum'!B10</f>
        <v>Posibilidad de desactualización de estudios y diseños del proyecto.</v>
      </c>
      <c r="D9" s="51" t="str">
        <f>'Form Instrum'!C10</f>
        <v>OPERATIVO</v>
      </c>
      <c r="E9" s="50">
        <f>'Form Instrum'!D10</f>
        <v>2</v>
      </c>
      <c r="F9" s="50">
        <f>'Form Instrum'!E10</f>
        <v>4</v>
      </c>
      <c r="G9" s="52" t="str">
        <f>'Form Instrum'!F10</f>
        <v>ZONA RIESGO ALTA</v>
      </c>
      <c r="H9" s="50" t="str">
        <f>'Form Instrum'!G10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I9" s="53" t="str">
        <f>'Form Instrum'!H10</f>
        <v>PROBABILIDAD</v>
      </c>
      <c r="J9" s="50">
        <f>'Form Instrum'!I10</f>
        <v>2</v>
      </c>
      <c r="K9" s="50">
        <f>'Form Instrum'!J10</f>
        <v>4</v>
      </c>
      <c r="L9" s="50">
        <f>'Form Instrum'!K10</f>
        <v>32</v>
      </c>
      <c r="M9" s="52" t="str">
        <f>'Form Instrum'!L10</f>
        <v>ZONA RIESGO ALTA</v>
      </c>
      <c r="N9" s="50" t="str">
        <f>'Form Instrum'!M10</f>
        <v>EVITAR EL RIESGO</v>
      </c>
      <c r="O9" s="50" t="str">
        <f>'Form Instrum'!N10</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c r="P9" s="45">
        <v>0.33</v>
      </c>
      <c r="Q9" s="42" t="s">
        <v>187</v>
      </c>
      <c r="R9" s="42" t="s">
        <v>188</v>
      </c>
      <c r="S9" s="129"/>
    </row>
    <row r="10" spans="1:19" ht="141" customHeight="1" x14ac:dyDescent="0.25">
      <c r="A10" s="63" t="s">
        <v>124</v>
      </c>
      <c r="B10" s="50" t="str">
        <f>'Eval Finan Proye'!A8</f>
        <v>R1</v>
      </c>
      <c r="C10" s="50" t="str">
        <f>'Eval Finan Proye'!B8</f>
        <v>Posibilidad de reportes errados o inexactos de información oficial sobre el estado de los negocios fiduciarios.</v>
      </c>
      <c r="D10" s="51" t="str">
        <f>'Eval Finan Proye'!C8</f>
        <v>FINANCIERO</v>
      </c>
      <c r="E10" s="50">
        <f>'Eval Finan Proye'!D8</f>
        <v>5</v>
      </c>
      <c r="F10" s="50">
        <f>'Eval Finan Proye'!E8</f>
        <v>4</v>
      </c>
      <c r="G10" s="52" t="str">
        <f>'Eval Finan Proye'!F8</f>
        <v>ZONA RIESGO EXTREMA</v>
      </c>
      <c r="H10" s="50" t="str">
        <f>'Eval Finan Proye'!G8</f>
        <v xml:space="preserve">No se encuentra documentado el control. </v>
      </c>
      <c r="I10" s="53" t="str">
        <f>'Eval Finan Proye'!H8</f>
        <v>PROBABILIDAD</v>
      </c>
      <c r="J10" s="50">
        <f>'Eval Finan Proye'!I8</f>
        <v>5</v>
      </c>
      <c r="K10" s="50">
        <f>'Eval Finan Proye'!J8</f>
        <v>4</v>
      </c>
      <c r="L10" s="50">
        <f>'Eval Finan Proye'!K8</f>
        <v>80</v>
      </c>
      <c r="M10" s="52" t="str">
        <f>'Eval Finan Proye'!L8</f>
        <v>ZONA RIESGO EXTREMA</v>
      </c>
      <c r="N10" s="50" t="str">
        <f>'Eval Finan Proye'!M8</f>
        <v>EVITAR EL RIESGO</v>
      </c>
      <c r="O10" s="6" t="str">
        <f>'Eval Finan Proye'!N8</f>
        <v>Documentar y oficializar el control orientado al cumplimiento de cada una de los tiempos necesarios para la presentación de informes y en caso de incumplimiento tomar las decisiones pertinentes.</v>
      </c>
      <c r="P10" s="45" t="s">
        <v>79</v>
      </c>
      <c r="Q10" s="42" t="s">
        <v>79</v>
      </c>
      <c r="R10" s="133" t="s">
        <v>189</v>
      </c>
      <c r="S10" s="129"/>
    </row>
    <row r="11" spans="1:19" ht="132" customHeight="1" x14ac:dyDescent="0.25">
      <c r="A11" s="64"/>
      <c r="B11" s="50" t="str">
        <f>'Eval Finan Proye'!A9</f>
        <v>R2</v>
      </c>
      <c r="C11" s="50" t="str">
        <f>'Eval Finan Proye'!B9</f>
        <v xml:space="preserve">Reprocesos en el trámite de instrucciones, y documentos fiduciarios
Rotación de miembros de Junta y supervisores de contratos. </v>
      </c>
      <c r="D11" s="51" t="str">
        <f>'Eval Finan Proye'!C9</f>
        <v>FINANCIERO</v>
      </c>
      <c r="E11" s="50">
        <f>'Eval Finan Proye'!D9</f>
        <v>5</v>
      </c>
      <c r="F11" s="50">
        <f>'Eval Finan Proye'!E9</f>
        <v>4</v>
      </c>
      <c r="G11" s="52" t="str">
        <f>'Eval Finan Proye'!F9</f>
        <v>ZONA RIESGO EXTREMA</v>
      </c>
      <c r="H11" s="50" t="str">
        <f>'Eval Finan Proye'!G9</f>
        <v xml:space="preserve">No se encuentra documentado el control.. . </v>
      </c>
      <c r="I11" s="53">
        <f>'Eval Finan Proye'!H9</f>
        <v>0</v>
      </c>
      <c r="J11" s="50">
        <f>'Eval Finan Proye'!I9</f>
        <v>5</v>
      </c>
      <c r="K11" s="50">
        <f>'Eval Finan Proye'!J9</f>
        <v>4</v>
      </c>
      <c r="L11" s="50">
        <f>'Eval Finan Proye'!K9</f>
        <v>80</v>
      </c>
      <c r="M11" s="52" t="str">
        <f>'Eval Finan Proye'!L9</f>
        <v>ZONA RIESGO EXTREMA</v>
      </c>
      <c r="N11" s="50" t="str">
        <f>'Eval Finan Proye'!M9</f>
        <v>EVITAR EL RIESGO</v>
      </c>
      <c r="O11" s="50" t="str">
        <f>'Eval Finan Proye'!N9</f>
        <v>Documentar y oficializar el control orientado al cumplimiento de cada una de los tiempos necesarios para la realización de los pagos y en caso de incumplimiento tomar las decisiones pertinentes.</v>
      </c>
      <c r="P11" s="45" t="s">
        <v>79</v>
      </c>
      <c r="Q11" s="42" t="s">
        <v>79</v>
      </c>
      <c r="R11" s="134"/>
      <c r="S11" s="129"/>
    </row>
    <row r="12" spans="1:19" ht="181.5" customHeight="1" x14ac:dyDescent="0.25">
      <c r="A12" s="57" t="s">
        <v>125</v>
      </c>
      <c r="B12" s="50" t="str">
        <f>'G Predial Social'!A8</f>
        <v>R1</v>
      </c>
      <c r="C12" s="50" t="str">
        <f>'G Predial Social'!B8</f>
        <v>Posibilidad de uso indebido de información privilegiada para favorecimiento de un interés particular.</v>
      </c>
      <c r="D12" s="51" t="str">
        <f>'G Predial Social'!C8</f>
        <v>CORRUPCIÓN</v>
      </c>
      <c r="E12" s="50">
        <f>'G Predial Social'!D8</f>
        <v>3</v>
      </c>
      <c r="F12" s="50">
        <f>'G Predial Social'!E8</f>
        <v>4</v>
      </c>
      <c r="G12" s="52" t="str">
        <f>'G Predial Social'!F8</f>
        <v>ZONA RIESGO EXTREMA</v>
      </c>
      <c r="H12" s="50" t="str">
        <f>'G Predial Social'!G8</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I12" s="53" t="str">
        <f>'G Predial Social'!H8</f>
        <v>PROBABILIDAD</v>
      </c>
      <c r="J12" s="50">
        <f>'G Predial Social'!I8</f>
        <v>1</v>
      </c>
      <c r="K12" s="50">
        <f>'G Predial Social'!J8</f>
        <v>4</v>
      </c>
      <c r="L12" s="50">
        <f>'G Predial Social'!K8</f>
        <v>16</v>
      </c>
      <c r="M12" s="52" t="str">
        <f>'G Predial Social'!L8</f>
        <v>ZONA RIESGO ALTA</v>
      </c>
      <c r="N12" s="50" t="str">
        <f>'G Predial Social'!M8</f>
        <v>EVITAR EL RIESGO</v>
      </c>
      <c r="O12" s="50" t="str">
        <f>'G Predial Social'!N8</f>
        <v>Socializar el Código de Integridad en los equipos de trabajo de la Dirección de Predios y de la Oficina de Gestión Social y los protocolos de la información según su clasificación.</v>
      </c>
      <c r="P12" s="45">
        <v>0.25</v>
      </c>
      <c r="Q12" s="42" t="s">
        <v>190</v>
      </c>
      <c r="R12" s="42" t="s">
        <v>191</v>
      </c>
      <c r="S12" s="129"/>
    </row>
    <row r="13" spans="1:19" ht="229.5" x14ac:dyDescent="0.25">
      <c r="A13" s="58" t="s">
        <v>126</v>
      </c>
      <c r="B13" s="50" t="str">
        <f>'Ejec Proy'!A8</f>
        <v>R1</v>
      </c>
      <c r="C13" s="50" t="str">
        <f>'Ejec Proy'!B8</f>
        <v>Posibilidad de recibir o solicitar dádivas para estructurar documentos técnicos preliminares orientados a un interés particular.</v>
      </c>
      <c r="D13" s="51" t="str">
        <f>'Ejec Proy'!C8</f>
        <v>CORRUPCIÓN</v>
      </c>
      <c r="E13" s="50">
        <f>'Ejec Proy'!D8</f>
        <v>2</v>
      </c>
      <c r="F13" s="50">
        <f>'Ejec Proy'!E8</f>
        <v>3</v>
      </c>
      <c r="G13" s="52" t="str">
        <f>'Ejec Proy'!F8</f>
        <v>ZONA RIESGO MODERADA</v>
      </c>
      <c r="H13" s="50" t="str">
        <f>'Ejec Proy'!G8</f>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0. 0</v>
      </c>
      <c r="I13" s="53" t="str">
        <f>'Ejec Proy'!H8</f>
        <v>PROBABILIDAD</v>
      </c>
      <c r="J13" s="50">
        <f>'Ejec Proy'!I8</f>
        <v>1</v>
      </c>
      <c r="K13" s="50">
        <f>'Ejec Proy'!J8</f>
        <v>3</v>
      </c>
      <c r="L13" s="50">
        <f>'Ejec Proy'!K8</f>
        <v>12</v>
      </c>
      <c r="M13" s="52" t="str">
        <f>'Ejec Proy'!L8</f>
        <v>ZONA RIESGO MODERADA</v>
      </c>
      <c r="N13" s="50" t="str">
        <f>'Ejec Proy'!M8</f>
        <v>EVITAR EL RIESGO</v>
      </c>
      <c r="O13" s="50" t="str">
        <f>'Ejec Proy'!N8</f>
        <v xml:space="preserve">Establecer un mecanismo de registro de control de cambios de los DTS. </v>
      </c>
      <c r="P13" s="45">
        <v>0.33</v>
      </c>
      <c r="Q13" s="42" t="s">
        <v>192</v>
      </c>
      <c r="R13" s="132" t="s">
        <v>193</v>
      </c>
      <c r="S13" s="129"/>
    </row>
    <row r="14" spans="1:19" ht="242.25" x14ac:dyDescent="0.25">
      <c r="A14" s="60"/>
      <c r="B14" s="50" t="str">
        <f>'Ejec Proy'!A9</f>
        <v>R2</v>
      </c>
      <c r="C14" s="50" t="str">
        <f>'Ejec Proy'!B9</f>
        <v>Posibilidad de aceptar o solicitar dádivas para recibir parcial y/o final un producto u obra sin el cumplimiento de los requisitos técnicos.</v>
      </c>
      <c r="D14" s="51" t="str">
        <f>'Ejec Proy'!C9</f>
        <v>CORRUPCIÓN</v>
      </c>
      <c r="E14" s="50">
        <f>'Ejec Proy'!D9</f>
        <v>2</v>
      </c>
      <c r="F14" s="50">
        <f>'Ejec Proy'!E9</f>
        <v>3</v>
      </c>
      <c r="G14" s="52" t="str">
        <f>'Ejec Proy'!F9</f>
        <v>ZONA RIESGO MODERADA</v>
      </c>
      <c r="H14" s="50" t="str">
        <f>'Ejec Proy'!G9</f>
        <v>0. 0.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I14" s="53" t="str">
        <f>'Ejec Proy'!H9</f>
        <v>PROBABILIDAD</v>
      </c>
      <c r="J14" s="50">
        <f>'Ejec Proy'!I9</f>
        <v>2</v>
      </c>
      <c r="K14" s="50">
        <f>'Ejec Proy'!J9</f>
        <v>3</v>
      </c>
      <c r="L14" s="50">
        <f>'Ejec Proy'!K9</f>
        <v>24</v>
      </c>
      <c r="M14" s="52" t="str">
        <f>'Ejec Proy'!L9</f>
        <v>ZONA RIESGO MODERADA</v>
      </c>
      <c r="N14" s="50" t="str">
        <f>'Ejec Proy'!M9</f>
        <v>EVITAR EL RIESGO</v>
      </c>
      <c r="O14" s="50" t="str">
        <f>'Ejec Proy'!N9</f>
        <v xml:space="preserve">Establecer un mecanismo de registro de control de cambios de los DTS. </v>
      </c>
      <c r="P14" s="45">
        <v>0.33</v>
      </c>
      <c r="Q14" s="42" t="s">
        <v>168</v>
      </c>
      <c r="R14" s="132" t="s">
        <v>184</v>
      </c>
      <c r="S14" s="129"/>
    </row>
    <row r="15" spans="1:19" ht="204" x14ac:dyDescent="0.25">
      <c r="A15" s="58" t="s">
        <v>127</v>
      </c>
      <c r="B15" s="50" t="str">
        <f>Comerc!A8</f>
        <v>R1</v>
      </c>
      <c r="C15" s="50" t="str">
        <f>Comerc!B8</f>
        <v>Posibilidad de favorecimiento a terceros en los procesos de comercialización.</v>
      </c>
      <c r="D15" s="51" t="str">
        <f>Comerc!C8</f>
        <v>CORRUPCIÓN</v>
      </c>
      <c r="E15" s="50">
        <f>Comerc!D8</f>
        <v>1</v>
      </c>
      <c r="F15" s="50">
        <f>Comerc!E8</f>
        <v>5</v>
      </c>
      <c r="G15" s="52" t="str">
        <f>Comerc!F8</f>
        <v>ZONA RIESGO ALTA</v>
      </c>
      <c r="H15" s="50" t="str">
        <f>Comerc!G8</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I15" s="53" t="str">
        <f>Comerc!H8</f>
        <v>PROBABILIDAD</v>
      </c>
      <c r="J15" s="50">
        <f>Comerc!I8</f>
        <v>1</v>
      </c>
      <c r="K15" s="50">
        <f>Comerc!J8</f>
        <v>5</v>
      </c>
      <c r="L15" s="50">
        <f>Comerc!K8</f>
        <v>20</v>
      </c>
      <c r="M15" s="52" t="str">
        <f>Comerc!L8</f>
        <v>ZONA RIESGO ALTA</v>
      </c>
      <c r="N15" s="50" t="str">
        <f>Comerc!M8</f>
        <v>EVITAR EL RIESGO</v>
      </c>
      <c r="O15" s="50" t="str">
        <f>Comerc!N8</f>
        <v>Publicar los procesos de comercialización (convocatorias) en el sitio web de la Empresa.</v>
      </c>
      <c r="P15" s="45" t="s">
        <v>79</v>
      </c>
      <c r="Q15" s="42" t="s">
        <v>79</v>
      </c>
      <c r="R15" s="42" t="s">
        <v>194</v>
      </c>
      <c r="S15" s="129"/>
    </row>
    <row r="16" spans="1:19" ht="140.25" x14ac:dyDescent="0.25">
      <c r="A16" s="60"/>
      <c r="B16" s="50" t="str">
        <f>Comerc!A9</f>
        <v>R2</v>
      </c>
      <c r="C16" s="50" t="str">
        <f>Comerc!B9</f>
        <v>Posibilidad de que los predios susceptibles de comercializar se conviertan en activos improductivos y no se pueda concretar un negocio inmobiliario para el desarrollo del proyecto de renovación urbana.</v>
      </c>
      <c r="D16" s="51" t="str">
        <f>Comerc!C9</f>
        <v>ESTRATÉGICO</v>
      </c>
      <c r="E16" s="50">
        <f>Comerc!D9</f>
        <v>4</v>
      </c>
      <c r="F16" s="50">
        <f>Comerc!E9</f>
        <v>4</v>
      </c>
      <c r="G16" s="52" t="str">
        <f>Comerc!F9</f>
        <v>ZONA RIESGO EXTREMA</v>
      </c>
      <c r="H16" s="50" t="str">
        <f>Comerc!G9</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I16" s="53" t="str">
        <f>Comerc!H9</f>
        <v>IMPACTO</v>
      </c>
      <c r="J16" s="50">
        <f>Comerc!I9</f>
        <v>4</v>
      </c>
      <c r="K16" s="50">
        <f>Comerc!J9</f>
        <v>4</v>
      </c>
      <c r="L16" s="50">
        <f>Comerc!K9</f>
        <v>64</v>
      </c>
      <c r="M16" s="52" t="str">
        <f>Comerc!L9</f>
        <v>ZONA RIESGO EXTREMA</v>
      </c>
      <c r="N16" s="50" t="str">
        <f>Comerc!M9</f>
        <v>EVITAR EL RIESGO</v>
      </c>
      <c r="O16" s="50" t="str">
        <f>Comerc!N9</f>
        <v>Identificar las zonas susceptibles de comercialización desde la planeación del proyecto y definir las estrategias de comercialización.</v>
      </c>
      <c r="P16" s="45">
        <v>0.33</v>
      </c>
      <c r="Q16" s="42" t="s">
        <v>195</v>
      </c>
      <c r="R16" s="42" t="s">
        <v>196</v>
      </c>
      <c r="S16" s="129"/>
    </row>
    <row r="17" spans="1:19" ht="172.5" customHeight="1" x14ac:dyDescent="0.25">
      <c r="A17" s="57" t="s">
        <v>128</v>
      </c>
      <c r="B17" s="50" t="str">
        <f>'Direc Ges Seg Proy'!A8</f>
        <v>R1</v>
      </c>
      <c r="C17" s="50" t="str">
        <f>'Direc Ges Seg Proy'!B8</f>
        <v>Posibilidad de brindar información desactualizada e inexacta del avance de los proyectos.</v>
      </c>
      <c r="D17" s="51" t="str">
        <f>'Direc Ges Seg Proy'!C8</f>
        <v>ESTRATÉGICO</v>
      </c>
      <c r="E17" s="50">
        <f>'Direc Ges Seg Proy'!D8</f>
        <v>1</v>
      </c>
      <c r="F17" s="50">
        <f>'Direc Ges Seg Proy'!E8</f>
        <v>3</v>
      </c>
      <c r="G17" s="52" t="str">
        <f>'Direc Ges Seg Proy'!F8</f>
        <v>ZONA RIESGO MODERADA</v>
      </c>
      <c r="H17" s="50" t="str">
        <f>'Direc Ges Seg Proy'!G8</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I17" s="53" t="str">
        <f>'Direc Ges Seg Proy'!H8</f>
        <v>PROBABILIDAD</v>
      </c>
      <c r="J17" s="50">
        <f>'Direc Ges Seg Proy'!I8</f>
        <v>1</v>
      </c>
      <c r="K17" s="50">
        <f>'Direc Ges Seg Proy'!J8</f>
        <v>3</v>
      </c>
      <c r="L17" s="50">
        <f>'Direc Ges Seg Proy'!K8</f>
        <v>12</v>
      </c>
      <c r="M17" s="52" t="str">
        <f>'Direc Ges Seg Proy'!L8</f>
        <v>ZONA RIESGO MODERADA</v>
      </c>
      <c r="N17" s="50" t="str">
        <f>'Direc Ges Seg Proy'!M8</f>
        <v>REDUCIR EL RIESGO</v>
      </c>
      <c r="O17" s="50" t="str">
        <f>'Direc Ges Seg Proy'!N8</f>
        <v>Con los instrumentos de seguimiento implementados por la Subgerencia de Planeación y Administración de Proyectos, estructurando el proceso para un eficiente seguimiento a los proyectos.</v>
      </c>
      <c r="P17" s="45">
        <v>0.33</v>
      </c>
      <c r="Q17" s="42" t="s">
        <v>197</v>
      </c>
      <c r="R17" s="42" t="s">
        <v>198</v>
      </c>
      <c r="S17" s="129"/>
    </row>
    <row r="18" spans="1:19" ht="153" x14ac:dyDescent="0.25">
      <c r="A18" s="58" t="s">
        <v>129</v>
      </c>
      <c r="B18" s="50" t="str">
        <f>'G Jur Contr'!A8</f>
        <v>R1</v>
      </c>
      <c r="C18" s="50" t="str">
        <f>'G Jur Contr'!B8</f>
        <v>Posibilidad de manipulación indebida de procesos judiciales para favorecer un interés particular.</v>
      </c>
      <c r="D18" s="51" t="str">
        <f>'G Jur Contr'!C8</f>
        <v>CORRUPCIÓN</v>
      </c>
      <c r="E18" s="50">
        <f>'G Jur Contr'!D8</f>
        <v>2</v>
      </c>
      <c r="F18" s="50">
        <f>'G Jur Contr'!E8</f>
        <v>3</v>
      </c>
      <c r="G18" s="52" t="str">
        <f>'G Jur Contr'!F8</f>
        <v>ZONA RIESGO MODERADA</v>
      </c>
      <c r="H18" s="50" t="str">
        <f>'G Jur Contr'!G8</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I18" s="53" t="str">
        <f>'G Jur Contr'!H8</f>
        <v>PROBABILIDAD</v>
      </c>
      <c r="J18" s="50">
        <f>'G Jur Contr'!I8</f>
        <v>1</v>
      </c>
      <c r="K18" s="50">
        <f>'G Jur Contr'!J8</f>
        <v>3</v>
      </c>
      <c r="L18" s="50">
        <f>'G Jur Contr'!K8</f>
        <v>12</v>
      </c>
      <c r="M18" s="52" t="str">
        <f>'G Jur Contr'!L8</f>
        <v>ZONA RIESGO MODERADA</v>
      </c>
      <c r="N18" s="50" t="str">
        <f>'G Jur Contr'!M8</f>
        <v>EVITAR EL RIESGO</v>
      </c>
      <c r="O18" s="50" t="str">
        <f>'G Jur Contr'!N8</f>
        <v>Realizar seguimiento a los procesos judiciales y del desempeño de la Defensa Judicial a través del SIPROJ y del Comité de Defensa Judicial, así como a través de los informes que se reportan a la Oficina de Control Interno.</v>
      </c>
      <c r="P18" s="45">
        <v>0.33</v>
      </c>
      <c r="Q18" s="42" t="s">
        <v>161</v>
      </c>
      <c r="R18" s="132" t="s">
        <v>106</v>
      </c>
      <c r="S18" s="129"/>
    </row>
    <row r="19" spans="1:19" ht="165.75" x14ac:dyDescent="0.25">
      <c r="A19" s="59"/>
      <c r="B19" s="50" t="str">
        <f>'G Jur Contr'!A9</f>
        <v>R2</v>
      </c>
      <c r="C19" s="50" t="str">
        <f>'G Jur Contr'!B9</f>
        <v>Estudios previos, Términos de Referencia o Pliego de Condiciones manipulados o hechos a la medida de un contratista en particular.</v>
      </c>
      <c r="D19" s="51" t="str">
        <f>'G Jur Contr'!C9</f>
        <v>CORRUPCIÓN</v>
      </c>
      <c r="E19" s="50">
        <f>'G Jur Contr'!D9</f>
        <v>2</v>
      </c>
      <c r="F19" s="50">
        <f>'G Jur Contr'!E9</f>
        <v>5</v>
      </c>
      <c r="G19" s="52" t="str">
        <f>'G Jur Contr'!F9</f>
        <v>ZONA RIESGO EXTREMA</v>
      </c>
      <c r="H19" s="50" t="str">
        <f>'G Jur Contr'!G9</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I19" s="53" t="str">
        <f>'G Jur Contr'!H9</f>
        <v>PROBABILIDAD</v>
      </c>
      <c r="J19" s="50">
        <f>'G Jur Contr'!I9</f>
        <v>2</v>
      </c>
      <c r="K19" s="50">
        <f>'G Jur Contr'!J9</f>
        <v>5</v>
      </c>
      <c r="L19" s="50">
        <f>'G Jur Contr'!K9</f>
        <v>40</v>
      </c>
      <c r="M19" s="52" t="str">
        <f>'G Jur Contr'!L9</f>
        <v>ZONA RIESGO EXTREMA</v>
      </c>
      <c r="N19" s="50" t="str">
        <f>'G Jur Contr'!M9</f>
        <v>EVITAR EL RIESGO</v>
      </c>
      <c r="O19" s="50" t="str">
        <f>'G Jur Contr'!N9</f>
        <v>Realizar seguimiento a trámites contractuales a través del Comité de Contratación y publicar los procesos a través del la plataforma SECOP.</v>
      </c>
      <c r="P19" s="45">
        <v>0.33</v>
      </c>
      <c r="Q19" s="42" t="s">
        <v>199</v>
      </c>
      <c r="R19" s="42" t="s">
        <v>201</v>
      </c>
      <c r="S19" s="129"/>
    </row>
    <row r="20" spans="1:19" ht="165.75" x14ac:dyDescent="0.25">
      <c r="A20" s="60"/>
      <c r="B20" s="50" t="str">
        <f>'G Jur Contr'!A10</f>
        <v>R3</v>
      </c>
      <c r="C20" s="50" t="str">
        <f>'G Jur Contr'!B10</f>
        <v>Posibilidad de retrasos y/o vencimiento en los trámites contractuales y legales.</v>
      </c>
      <c r="D20" s="51" t="str">
        <f>'G Jur Contr'!C10</f>
        <v>OPERATIVO</v>
      </c>
      <c r="E20" s="50">
        <f>'G Jur Contr'!D10</f>
        <v>2</v>
      </c>
      <c r="F20" s="50">
        <f>'G Jur Contr'!E10</f>
        <v>4</v>
      </c>
      <c r="G20" s="52" t="str">
        <f>'G Jur Contr'!F10</f>
        <v>ZONA RIESGO ALTA</v>
      </c>
      <c r="H20" s="50" t="str">
        <f>'G Jur Contr'!G10</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I20" s="53" t="str">
        <f>'G Jur Contr'!H10</f>
        <v>PROBABILIDAD</v>
      </c>
      <c r="J20" s="50">
        <f>'G Jur Contr'!I10</f>
        <v>2</v>
      </c>
      <c r="K20" s="50">
        <f>'G Jur Contr'!J10</f>
        <v>4</v>
      </c>
      <c r="L20" s="50">
        <f>'G Jur Contr'!K10</f>
        <v>32</v>
      </c>
      <c r="M20" s="52" t="str">
        <f>'G Jur Contr'!L10</f>
        <v>ZONA RIESGO ALTA</v>
      </c>
      <c r="N20" s="50" t="str">
        <f>'G Jur Contr'!M10</f>
        <v>EVITAR EL RIESGO</v>
      </c>
      <c r="O20" s="50" t="str">
        <f>'G Jur Contr'!N10</f>
        <v>Mantener actualizada la matriz de seguimiento contractual y legal.</v>
      </c>
      <c r="P20" s="45">
        <v>0.33</v>
      </c>
      <c r="Q20" s="42" t="s">
        <v>104</v>
      </c>
      <c r="R20" s="42" t="s">
        <v>202</v>
      </c>
      <c r="S20" s="129"/>
    </row>
    <row r="21" spans="1:19" ht="178.5" customHeight="1" x14ac:dyDescent="0.25">
      <c r="A21" s="58" t="s">
        <v>130</v>
      </c>
      <c r="B21" s="50" t="str">
        <f>'G Financ'!A8</f>
        <v>R1</v>
      </c>
      <c r="C21" s="50" t="str">
        <f>'G Financ'!B8</f>
        <v>Posibilidad de alteración de la información financiera.</v>
      </c>
      <c r="D21" s="51" t="str">
        <f>'G Financ'!C8</f>
        <v>CORRUPCIÓN</v>
      </c>
      <c r="E21" s="50">
        <f>'G Financ'!D8</f>
        <v>1</v>
      </c>
      <c r="F21" s="50">
        <f>'G Financ'!E8</f>
        <v>4</v>
      </c>
      <c r="G21" s="52" t="str">
        <f>'G Financ'!F8</f>
        <v>ZONA RIESGO ALTA</v>
      </c>
      <c r="H21" s="50" t="str">
        <f>'G Financ'!G8</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I21" s="53" t="str">
        <f>'G Financ'!H8</f>
        <v>IMPACTO</v>
      </c>
      <c r="J21" s="50">
        <f>'G Financ'!I8</f>
        <v>1</v>
      </c>
      <c r="K21" s="50">
        <f>'G Financ'!J8</f>
        <v>2</v>
      </c>
      <c r="L21" s="50">
        <f>'G Financ'!K8</f>
        <v>8</v>
      </c>
      <c r="M21" s="52" t="str">
        <f>'G Financ'!L8</f>
        <v>ZONA RIESGO BAJA</v>
      </c>
      <c r="N21" s="50" t="str">
        <f>'G Financ'!M8</f>
        <v>EVITAR EL RIESGO</v>
      </c>
      <c r="O21" s="50" t="str">
        <f>'G Financ'!N8</f>
        <v>Realizar capacitaciones a los profesionales y técnicos del proceso financiero en materia de control interno disciplinario.</v>
      </c>
      <c r="P21" s="45">
        <v>0</v>
      </c>
      <c r="Q21" s="42" t="s">
        <v>200</v>
      </c>
      <c r="R21" s="42" t="s">
        <v>203</v>
      </c>
      <c r="S21" s="129"/>
    </row>
    <row r="22" spans="1:19" ht="267.75" customHeight="1" x14ac:dyDescent="0.25">
      <c r="A22" s="59"/>
      <c r="B22" s="50" t="str">
        <f>'G Financ'!A9</f>
        <v>R2</v>
      </c>
      <c r="C22" s="50" t="str">
        <f>'G Financ'!B9</f>
        <v xml:space="preserve">Inoportunidad en la articulación e interacción con los demas procesos en la realización de los pagos. </v>
      </c>
      <c r="D22" s="51" t="str">
        <f>'G Financ'!C9</f>
        <v>OPERATIVO</v>
      </c>
      <c r="E22" s="50">
        <f>'G Financ'!D9</f>
        <v>3</v>
      </c>
      <c r="F22" s="50">
        <f>'G Financ'!E9</f>
        <v>2</v>
      </c>
      <c r="G22" s="52" t="str">
        <f>'G Financ'!F9</f>
        <v>ZONA RIESGO MODERADA</v>
      </c>
      <c r="H22" s="50" t="str">
        <f>'G Financ'!G9</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I22" s="53" t="str">
        <f>'G Financ'!H9</f>
        <v>PROBABILIDAD</v>
      </c>
      <c r="J22" s="50">
        <f>'G Financ'!I9</f>
        <v>2</v>
      </c>
      <c r="K22" s="50">
        <f>'G Financ'!J9</f>
        <v>2</v>
      </c>
      <c r="L22" s="50">
        <f>'G Financ'!K9</f>
        <v>16</v>
      </c>
      <c r="M22" s="52" t="str">
        <f>'G Financ'!L9</f>
        <v>ZONA RIESGO BAJA</v>
      </c>
      <c r="N22" s="50" t="str">
        <f>'G Financ'!M9</f>
        <v>REDUCIR EL RIESGO</v>
      </c>
      <c r="O22" s="50" t="str">
        <f>'G Financ'!N9</f>
        <v xml:space="preserve">Se realiza una planeación del proceso financiero frente a los recursos a ejecutar en cada vigencia </v>
      </c>
      <c r="P22" s="45">
        <v>1</v>
      </c>
      <c r="Q22" s="42" t="s">
        <v>204</v>
      </c>
      <c r="R22" s="42" t="s">
        <v>208</v>
      </c>
      <c r="S22" s="129"/>
    </row>
    <row r="23" spans="1:19" ht="191.25" customHeight="1" x14ac:dyDescent="0.25">
      <c r="A23" s="58" t="s">
        <v>131</v>
      </c>
      <c r="B23" s="50" t="str">
        <f>'G TH'!A8</f>
        <v>R1</v>
      </c>
      <c r="C23" s="50" t="str">
        <f>'G TH'!B8</f>
        <v xml:space="preserve">
La combinación de factores como falta de sistematización, errores de digitación y errores de cálculo pueden ocasionar errores en los valores a pagar en la nómina que no correspondan a lo establecido.</v>
      </c>
      <c r="D23" s="51" t="str">
        <f>'G TH'!C8</f>
        <v>OPERATIVO</v>
      </c>
      <c r="E23" s="50">
        <f>'G TH'!D8</f>
        <v>4</v>
      </c>
      <c r="F23" s="50">
        <f>'G TH'!E8</f>
        <v>1</v>
      </c>
      <c r="G23" s="52" t="str">
        <f>'G TH'!F8</f>
        <v>ZONA RIESGO MODERADA</v>
      </c>
      <c r="H23" s="50" t="str">
        <f>'G TH'!G8</f>
        <v xml:space="preserve">Cada vez que se elabora la nómina,  antes de entregarla  a contabilidad, el profesional de talento humano revisa los valores a pagar para verificar que se esten pagando conforme a los criterios establecidos 
. . </v>
      </c>
      <c r="I23" s="53" t="str">
        <f>'G TH'!H8</f>
        <v>IMPACTO</v>
      </c>
      <c r="J23" s="50">
        <f>'G TH'!I8</f>
        <v>4</v>
      </c>
      <c r="K23" s="50">
        <f>'G TH'!J8</f>
        <v>1</v>
      </c>
      <c r="L23" s="50">
        <f>'G TH'!K8</f>
        <v>16</v>
      </c>
      <c r="M23" s="52" t="str">
        <f>'G TH'!L8</f>
        <v>ZONA RIESGO MODERADA</v>
      </c>
      <c r="N23" s="50" t="str">
        <f>'G TH'!M8</f>
        <v>EVITAR EL RIESGO</v>
      </c>
      <c r="O23" s="50" t="str">
        <f>'G TH'!N8</f>
        <v>Cada vez que se elabora la nómina,  antes de entregarla  a contabilidad, el profesional de talento humano revisa los valores a pagar para verificar que se esten pagando conforme a los criterios establecidos.</v>
      </c>
      <c r="P23" s="45">
        <v>0.25</v>
      </c>
      <c r="Q23" s="42" t="s">
        <v>176</v>
      </c>
      <c r="R23" s="42" t="s">
        <v>205</v>
      </c>
      <c r="S23" s="46" t="s">
        <v>229</v>
      </c>
    </row>
    <row r="24" spans="1:19" ht="216.75" customHeight="1" x14ac:dyDescent="0.25">
      <c r="A24" s="59"/>
      <c r="B24" s="50" t="str">
        <f>'G TH'!A9</f>
        <v>R2</v>
      </c>
      <c r="C24" s="50" t="str">
        <f>'G TH'!B9</f>
        <v>Por cambio de directrices y priorización de otras activiadades se puede ocacionar una baja participación o cancelación de las actividades de bienestar lo cual puede afectar el clima laboral.</v>
      </c>
      <c r="D24" s="51" t="str">
        <f>'G TH'!C9</f>
        <v>OPERATIVO</v>
      </c>
      <c r="E24" s="50">
        <f>'G TH'!D9</f>
        <v>4</v>
      </c>
      <c r="F24" s="50">
        <f>'G TH'!E9</f>
        <v>1</v>
      </c>
      <c r="G24" s="52" t="str">
        <f>'G TH'!F9</f>
        <v>ZONA RIESGO MODERADA</v>
      </c>
      <c r="H24" s="50" t="str">
        <f>'G TH'!G9</f>
        <v>. . El profesional de bienestar realiza inscripciones previas a la realización de las actividades de bienestar cuando están dirigidas a grupos específicos.</v>
      </c>
      <c r="I24" s="53" t="str">
        <f>'G TH'!H9</f>
        <v>PROBABILIDAD</v>
      </c>
      <c r="J24" s="50">
        <f>'G TH'!I9</f>
        <v>3</v>
      </c>
      <c r="K24" s="50">
        <f>'G TH'!J9</f>
        <v>1</v>
      </c>
      <c r="L24" s="50">
        <f>'G TH'!K9</f>
        <v>12</v>
      </c>
      <c r="M24" s="52" t="str">
        <f>'G TH'!L9</f>
        <v>ZONA RIESGO BAJA</v>
      </c>
      <c r="N24" s="50" t="str">
        <f>'G TH'!M9</f>
        <v>EVITAR EL RIESGO</v>
      </c>
      <c r="O24" s="50" t="str">
        <f>'G TH'!N9</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c r="P24" s="45">
        <v>0.5</v>
      </c>
      <c r="Q24" s="42" t="s">
        <v>87</v>
      </c>
      <c r="R24" s="42" t="s">
        <v>206</v>
      </c>
      <c r="S24" s="33" t="s">
        <v>230</v>
      </c>
    </row>
    <row r="25" spans="1:19" ht="216.75" x14ac:dyDescent="0.25">
      <c r="A25" s="60"/>
      <c r="B25" s="50" t="str">
        <f>'G TH'!A10</f>
        <v>R3</v>
      </c>
      <c r="C25" s="50" t="str">
        <f>'G TH'!B10</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D25" s="51" t="str">
        <f>'G TH'!C10</f>
        <v>OPERATIVO</v>
      </c>
      <c r="E25" s="50">
        <f>'G TH'!D10</f>
        <v>3</v>
      </c>
      <c r="F25" s="50">
        <f>'G TH'!E10</f>
        <v>1</v>
      </c>
      <c r="G25" s="52" t="str">
        <f>'G TH'!F10</f>
        <v>ZONA RIESGO BAJA</v>
      </c>
      <c r="H25" s="50" t="str">
        <f>'G TH'!G10</f>
        <v xml:space="preserve">. . </v>
      </c>
      <c r="I25" s="53" t="str">
        <f>'G TH'!H10</f>
        <v>IMPACTO</v>
      </c>
      <c r="J25" s="50">
        <f>'G TH'!I10</f>
        <v>3</v>
      </c>
      <c r="K25" s="50">
        <f>'G TH'!J10</f>
        <v>1</v>
      </c>
      <c r="L25" s="50">
        <f>'G TH'!K10</f>
        <v>12</v>
      </c>
      <c r="M25" s="52" t="str">
        <f>'G TH'!L10</f>
        <v>ZONA RIESGO BAJA</v>
      </c>
      <c r="N25" s="50" t="str">
        <f>'G TH'!M10</f>
        <v>EVITAR EL RIESGO</v>
      </c>
      <c r="O25" s="50" t="str">
        <f>'G TH'!N10</f>
        <v>Capacitar a los evaluadores y evaluados, enviar correos recordando los plazos establecidos, informar cuando se han vencido los plazos y talento humano no ha recibido los acuerdos suscritos.</v>
      </c>
      <c r="P25" s="45">
        <v>0.5</v>
      </c>
      <c r="Q25" s="42" t="s">
        <v>88</v>
      </c>
      <c r="R25" s="42" t="s">
        <v>207</v>
      </c>
      <c r="S25" s="42" t="s">
        <v>231</v>
      </c>
    </row>
    <row r="26" spans="1:19" ht="165.75" x14ac:dyDescent="0.25">
      <c r="A26" s="57" t="s">
        <v>119</v>
      </c>
      <c r="B26" s="31" t="str">
        <f>'G Ambiental'!A8</f>
        <v>R1</v>
      </c>
      <c r="C26" s="31" t="str">
        <f>'G Ambiental'!B8</f>
        <v>Posibilidad de no gestionar los aspectos ambientales generados dentro o fuera de la Empresa.</v>
      </c>
      <c r="D26" s="51" t="str">
        <f>'G Ambiental'!C8</f>
        <v>CUMPLIMIENTO</v>
      </c>
      <c r="E26" s="31">
        <f>'G Ambiental'!D8</f>
        <v>1</v>
      </c>
      <c r="F26" s="31">
        <f>'G Ambiental'!E8</f>
        <v>3</v>
      </c>
      <c r="G26" s="3" t="str">
        <f>'G Ambiental'!F8</f>
        <v>ZONA RIESGO MODERADA</v>
      </c>
      <c r="H26" s="50" t="str">
        <f>'G Ambiental'!G8</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I26" s="53" t="str">
        <f>'G Ambiental'!H8</f>
        <v>PROBABILIDAD</v>
      </c>
      <c r="J26" s="50">
        <f>'G Ambiental'!I8</f>
        <v>1</v>
      </c>
      <c r="K26" s="50">
        <f>'G Ambiental'!J8</f>
        <v>3</v>
      </c>
      <c r="L26" s="50">
        <f>'G Ambiental'!K8</f>
        <v>12</v>
      </c>
      <c r="M26" s="3" t="str">
        <f>'G Ambiental'!L8</f>
        <v>ZONA RIESGO MODERADA</v>
      </c>
      <c r="N26" s="50" t="str">
        <f>'G Ambiental'!M8</f>
        <v>REDUCIR EL RIESGO</v>
      </c>
      <c r="O26" s="50" t="str">
        <f>'G Ambiental'!N8</f>
        <v xml:space="preserve"> Generar un proceso de alertas con base en el avance del plan de acción con el fin de identificar las actividades que no tienen un nivel de avance óptimo y puedan afectar el cumplimiento de los objetivos ambientales de la entidad.</v>
      </c>
      <c r="P26" s="45">
        <v>0</v>
      </c>
      <c r="Q26" s="42" t="s">
        <v>209</v>
      </c>
      <c r="R26" s="132" t="s">
        <v>184</v>
      </c>
      <c r="S26" s="129"/>
    </row>
    <row r="27" spans="1:19" ht="267.75" x14ac:dyDescent="0.25">
      <c r="A27" s="58" t="s">
        <v>132</v>
      </c>
      <c r="B27" s="50" t="str">
        <f>'G Serv Log'!A8</f>
        <v>R1</v>
      </c>
      <c r="C27" s="50" t="str">
        <f>'G Serv Log'!B8</f>
        <v>Sustracción o pérdida de bienes de la entidad.</v>
      </c>
      <c r="D27" s="28" t="str">
        <f>'G Serv Log'!C8</f>
        <v>OPERATIVO</v>
      </c>
      <c r="E27" s="50">
        <f>'G Serv Log'!D8</f>
        <v>2</v>
      </c>
      <c r="F27" s="50">
        <f>'G Serv Log'!E8</f>
        <v>2</v>
      </c>
      <c r="G27" s="52" t="str">
        <f>'G Serv Log'!F8</f>
        <v>ZONA RIESGO BAJA</v>
      </c>
      <c r="H27" s="50" t="str">
        <f>'G Serv Log'!G8</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I27" s="53" t="str">
        <f>'G Serv Log'!H8</f>
        <v>PROBABILIDAD</v>
      </c>
      <c r="J27" s="50">
        <f>'G Serv Log'!I8</f>
        <v>1</v>
      </c>
      <c r="K27" s="50">
        <f>'G Serv Log'!J8</f>
        <v>2</v>
      </c>
      <c r="L27" s="50">
        <f>'G Serv Log'!K8</f>
        <v>8</v>
      </c>
      <c r="M27" s="52" t="str">
        <f>'G Serv Log'!L8</f>
        <v>ZONA RIESGO BAJA</v>
      </c>
      <c r="N27" s="50" t="str">
        <f>'G Serv Log'!M8</f>
        <v>ASUMIR EL RIESGO</v>
      </c>
      <c r="O27" s="50" t="str">
        <f>'G Serv Log'!N8</f>
        <v xml:space="preserve">Realizar un muestreo dos veces al año de los bienes a cargo de la Empresa con el fin de verificar que se encuentren registrados en el Sistema Administrativo y Financiero de la Empresa. </v>
      </c>
      <c r="P27" s="45">
        <v>0.5</v>
      </c>
      <c r="Q27" s="42" t="s">
        <v>177</v>
      </c>
      <c r="R27" s="42" t="s">
        <v>212</v>
      </c>
      <c r="S27" s="129"/>
    </row>
    <row r="28" spans="1:19" ht="280.5" x14ac:dyDescent="0.25">
      <c r="A28" s="59"/>
      <c r="B28" s="50" t="str">
        <f>'G Serv Log'!A9</f>
        <v>R2</v>
      </c>
      <c r="C28" s="50" t="str">
        <f>'G Serv Log'!B9</f>
        <v>Posibilidad de no contar con los bienes, suministros y servicios para atender las necesidades de los procesos.</v>
      </c>
      <c r="D28" s="50" t="str">
        <f>'G Serv Log'!C9</f>
        <v>OPERATIVO</v>
      </c>
      <c r="E28" s="50">
        <f>'G Serv Log'!D9</f>
        <v>2</v>
      </c>
      <c r="F28" s="50">
        <f>'G Serv Log'!E9</f>
        <v>3</v>
      </c>
      <c r="G28" s="52" t="str">
        <f>'G Serv Log'!F9</f>
        <v>ZONA RIESGO MODERADA</v>
      </c>
      <c r="H28" s="50" t="str">
        <f>'G Serv Log'!G9</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I28" s="53" t="str">
        <f>'G Serv Log'!H9</f>
        <v>PROBABILIDAD</v>
      </c>
      <c r="J28" s="50">
        <f>'G Serv Log'!I9</f>
        <v>1</v>
      </c>
      <c r="K28" s="50">
        <f>'G Serv Log'!J9</f>
        <v>3</v>
      </c>
      <c r="L28" s="50">
        <f>'G Serv Log'!K9</f>
        <v>12</v>
      </c>
      <c r="M28" s="52" t="str">
        <f>'G Serv Log'!L9</f>
        <v>ZONA RIESGO MODERADA</v>
      </c>
      <c r="N28" s="50" t="str">
        <f>'G Serv Log'!M9</f>
        <v>REDUCIR EL RIESGO</v>
      </c>
      <c r="O28" s="50" t="str">
        <f>'G Serv Log'!N9</f>
        <v>Realizar una revisión trimestral del los objetivos y obligaciones contractuales de los procesos que se encuentren en el Plan de Adquisiciones de la Empresa, con el fin de garantizar su adecuada ejecución.</v>
      </c>
      <c r="P28" s="45">
        <v>0.25</v>
      </c>
      <c r="Q28" s="42" t="s">
        <v>154</v>
      </c>
      <c r="R28" s="42" t="s">
        <v>210</v>
      </c>
      <c r="S28" s="129"/>
    </row>
    <row r="29" spans="1:19" ht="280.5" x14ac:dyDescent="0.25">
      <c r="A29" s="58" t="s">
        <v>133</v>
      </c>
      <c r="B29" s="50" t="str">
        <f>'G Docum'!A8</f>
        <v>R1</v>
      </c>
      <c r="C29" s="50" t="str">
        <f>'G Docum'!B8</f>
        <v>Posibilidad de utilización indebida de información.</v>
      </c>
      <c r="D29" s="28" t="str">
        <f>'G Docum'!C8</f>
        <v>CORRUPCIÓN</v>
      </c>
      <c r="E29" s="50">
        <f>'G Docum'!D8</f>
        <v>1</v>
      </c>
      <c r="F29" s="50">
        <f>'G Docum'!E8</f>
        <v>4</v>
      </c>
      <c r="G29" s="52" t="str">
        <f>'G Docum'!F8</f>
        <v>ZONA RIESGO ALTA</v>
      </c>
      <c r="H29" s="50" t="str">
        <f>'G Docum'!G8</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I29" s="53" t="str">
        <f>'G Docum'!H8</f>
        <v>PROBABILIDAD</v>
      </c>
      <c r="J29" s="50">
        <f>'G Docum'!I8</f>
        <v>1</v>
      </c>
      <c r="K29" s="50">
        <f>'G Docum'!J8</f>
        <v>4</v>
      </c>
      <c r="L29" s="50">
        <f>'G Docum'!K8</f>
        <v>16</v>
      </c>
      <c r="M29" s="52" t="str">
        <f>'G Docum'!L8</f>
        <v>ZONA RIESGO ALTA</v>
      </c>
      <c r="N29" s="50" t="str">
        <f>'G Docum'!M8</f>
        <v>EVITAR EL RIESGO</v>
      </c>
      <c r="O29" s="50" t="str">
        <f>'G Docum'!N8</f>
        <v>Verificar que la Base de Datos Préstamos Documentales contenga el registro y descargue de la devolución de los documentos en préstamo.</v>
      </c>
      <c r="P29" s="45">
        <v>0.25</v>
      </c>
      <c r="Q29" s="42" t="s">
        <v>94</v>
      </c>
      <c r="R29" s="42" t="s">
        <v>211</v>
      </c>
      <c r="S29" s="42" t="s">
        <v>236</v>
      </c>
    </row>
    <row r="30" spans="1:19" ht="255" x14ac:dyDescent="0.25">
      <c r="A30" s="59"/>
      <c r="B30" s="50" t="str">
        <f>'G Docum'!A9</f>
        <v>R2</v>
      </c>
      <c r="C30" s="50" t="str">
        <f>'G Docum'!B9</f>
        <v>Deterioro de los documentos de la Empresa.</v>
      </c>
      <c r="D30" s="28" t="str">
        <f>'G Docum'!C9</f>
        <v>OPERATIVO</v>
      </c>
      <c r="E30" s="50">
        <f>'G Docum'!D9</f>
        <v>3</v>
      </c>
      <c r="F30" s="50">
        <f>'G Docum'!E9</f>
        <v>2</v>
      </c>
      <c r="G30" s="52" t="str">
        <f>'G Docum'!F9</f>
        <v>ZONA RIESGO MODERADA</v>
      </c>
      <c r="H30" s="50" t="str">
        <f>'G Docum'!G9</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I30" s="53" t="str">
        <f>'G Docum'!H9</f>
        <v>PROBABILIDAD</v>
      </c>
      <c r="J30" s="50">
        <f>'G Docum'!I9</f>
        <v>3</v>
      </c>
      <c r="K30" s="50">
        <f>'G Docum'!J9</f>
        <v>2</v>
      </c>
      <c r="L30" s="50">
        <f>'G Docum'!K9</f>
        <v>24</v>
      </c>
      <c r="M30" s="52" t="str">
        <f>'G Docum'!L9</f>
        <v>ZONA RIESGO MODERADA</v>
      </c>
      <c r="N30" s="50" t="str">
        <f>'G Docum'!M9</f>
        <v>REDUCIR EL RIESGO</v>
      </c>
      <c r="O30" s="50" t="str">
        <f>'G Docum'!N9</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c r="P30" s="45">
        <v>0.33</v>
      </c>
      <c r="Q30" s="42" t="s">
        <v>178</v>
      </c>
      <c r="R30" s="42" t="s">
        <v>213</v>
      </c>
      <c r="S30" s="42" t="s">
        <v>232</v>
      </c>
    </row>
    <row r="31" spans="1:19" ht="395.25" x14ac:dyDescent="0.25">
      <c r="A31" s="60"/>
      <c r="B31" s="50" t="str">
        <f>'G Docum'!A10</f>
        <v>R3</v>
      </c>
      <c r="C31" s="50" t="str">
        <f>'G Docum'!B10</f>
        <v>Pérdida de información documental.</v>
      </c>
      <c r="D31" s="28" t="str">
        <f>'G Docum'!C10</f>
        <v>OPERATIVO</v>
      </c>
      <c r="E31" s="50">
        <f>'G Docum'!D10</f>
        <v>3</v>
      </c>
      <c r="F31" s="50">
        <f>'G Docum'!E10</f>
        <v>2</v>
      </c>
      <c r="G31" s="52" t="str">
        <f>'G Docum'!F10</f>
        <v>ZONA RIESGO MODERADA</v>
      </c>
      <c r="H31" s="50" t="str">
        <f>'G Docum'!G10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I31" s="53" t="str">
        <f>'G Docum'!H10</f>
        <v>IMPACTO</v>
      </c>
      <c r="J31" s="50">
        <f>'G Docum'!I10</f>
        <v>3</v>
      </c>
      <c r="K31" s="50">
        <f>'G Docum'!J10</f>
        <v>1</v>
      </c>
      <c r="L31" s="50">
        <f>'G Docum'!K10</f>
        <v>12</v>
      </c>
      <c r="M31" s="52" t="str">
        <f>'G Docum'!L10</f>
        <v>ZONA RIESGO BAJA</v>
      </c>
      <c r="N31" s="50" t="str">
        <f>'G Docum'!M10</f>
        <v>REDUCIR EL RIESGO</v>
      </c>
      <c r="O31" s="50" t="str">
        <f>'G Docum'!N10</f>
        <v>Verificar que la Base de Datos Préstamos Documentales contenga el registro y descargue de la devolución de los documentos en préstamo.</v>
      </c>
      <c r="P31" s="45">
        <v>0.33</v>
      </c>
      <c r="Q31" s="42" t="s">
        <v>179</v>
      </c>
      <c r="R31" s="42" t="s">
        <v>214</v>
      </c>
      <c r="S31" s="56" t="s">
        <v>233</v>
      </c>
    </row>
    <row r="32" spans="1:19" ht="293.25" customHeight="1" x14ac:dyDescent="0.25">
      <c r="A32" s="58" t="s">
        <v>134</v>
      </c>
      <c r="B32" s="50" t="str">
        <f>'G TIC'!A8</f>
        <v>R1</v>
      </c>
      <c r="C32" s="50" t="str">
        <f>'G TIC'!B8</f>
        <v xml:space="preserve">Pérdida de la información institucional </v>
      </c>
      <c r="D32" s="28" t="str">
        <f>'G TIC'!C8</f>
        <v>OPERATIVO</v>
      </c>
      <c r="E32" s="50">
        <f>'G TIC'!D8</f>
        <v>4</v>
      </c>
      <c r="F32" s="50">
        <f>'G TIC'!E8</f>
        <v>3</v>
      </c>
      <c r="G32" s="52" t="str">
        <f>'G TIC'!F8</f>
        <v>ZONA RIESGO ALTA</v>
      </c>
      <c r="H32" s="50" t="str">
        <f>'G TIC'!G8</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I32" s="53" t="str">
        <f>'G TIC'!H8</f>
        <v>PROBABILIDAD</v>
      </c>
      <c r="J32" s="50">
        <f>'G TIC'!I8</f>
        <v>3</v>
      </c>
      <c r="K32" s="50">
        <f>'G TIC'!J8</f>
        <v>3</v>
      </c>
      <c r="L32" s="50">
        <f>'G TIC'!K8</f>
        <v>36</v>
      </c>
      <c r="M32" s="52" t="str">
        <f>'G TIC'!L8</f>
        <v>ZONA RIESGO ALTA</v>
      </c>
      <c r="N32" s="50" t="str">
        <f>'G TIC'!M8</f>
        <v>REDUCIR EL RIESGO</v>
      </c>
      <c r="O32" s="50" t="str">
        <f>'G TIC'!N8</f>
        <v>Mantener actualizados los activos de información de la Empresa, con el fin de controlar el numero de bases de datos de información relevante con que cuenta la Empresa.</v>
      </c>
      <c r="P32" s="45">
        <v>0.33</v>
      </c>
      <c r="Q32" s="42" t="s">
        <v>215</v>
      </c>
      <c r="R32" s="42" t="s">
        <v>216</v>
      </c>
      <c r="S32" s="42" t="s">
        <v>235</v>
      </c>
    </row>
    <row r="33" spans="1:19" ht="280.5" customHeight="1" x14ac:dyDescent="0.25">
      <c r="A33" s="59"/>
      <c r="B33" s="50" t="str">
        <f>'G TIC'!A9</f>
        <v>R2</v>
      </c>
      <c r="C33" s="50" t="str">
        <f>'G TIC'!B9</f>
        <v>Alteración de la  integridad de los datos o uso indebido de la información para beneficio propio o de un tercero</v>
      </c>
      <c r="D33" s="28" t="str">
        <f>'G TIC'!C9</f>
        <v>CORRUPCIÓN</v>
      </c>
      <c r="E33" s="50">
        <f>'G TIC'!D9</f>
        <v>1</v>
      </c>
      <c r="F33" s="50">
        <f>'G TIC'!E9</f>
        <v>4</v>
      </c>
      <c r="G33" s="52" t="str">
        <f>'G TIC'!F9</f>
        <v>ZONA RIESGO ALTA</v>
      </c>
      <c r="H33" s="50" t="str">
        <f>'G TIC'!G9</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I33" s="53" t="str">
        <f>'G TIC'!H9</f>
        <v>IMPACTO</v>
      </c>
      <c r="J33" s="50">
        <f>'G TIC'!I9</f>
        <v>1</v>
      </c>
      <c r="K33" s="50">
        <f>'G TIC'!J9</f>
        <v>3</v>
      </c>
      <c r="L33" s="50">
        <f>'G TIC'!K9</f>
        <v>12</v>
      </c>
      <c r="M33" s="52" t="str">
        <f>'G TIC'!L9</f>
        <v>ZONA RIESGO MODERADA</v>
      </c>
      <c r="N33" s="50" t="str">
        <f>'G TIC'!M9</f>
        <v>EVITAR EL RIESGO</v>
      </c>
      <c r="O33" s="50" t="str">
        <f>'G TIC'!N9</f>
        <v>Partiicpar en al menos una capacitación en temas relacionados con seguridad y privacidad de la información orientada por la Alcaldía Mayor o Mintic</v>
      </c>
      <c r="P33" s="45">
        <v>0.33</v>
      </c>
      <c r="Q33" s="42" t="s">
        <v>217</v>
      </c>
      <c r="R33" s="42" t="s">
        <v>218</v>
      </c>
      <c r="S33" s="42" t="s">
        <v>234</v>
      </c>
    </row>
    <row r="34" spans="1:19" ht="280.5" customHeight="1" x14ac:dyDescent="0.25">
      <c r="A34" s="60"/>
      <c r="B34" s="50" t="str">
        <f>'G TIC'!A10</f>
        <v>R3</v>
      </c>
      <c r="C34" s="50" t="str">
        <f>'G TIC'!B10</f>
        <v>Interrupción en la operatividad de la infraestructura tecnológica de la Empresa</v>
      </c>
      <c r="D34" s="28" t="str">
        <f>'G TIC'!C10</f>
        <v>TECNOLÓGICO</v>
      </c>
      <c r="E34" s="50">
        <f>'G TIC'!D10</f>
        <v>1</v>
      </c>
      <c r="F34" s="50">
        <f>'G TIC'!E10</f>
        <v>3</v>
      </c>
      <c r="G34" s="52" t="str">
        <f>'G TIC'!F10</f>
        <v>ZONA RIESGO MODERADA</v>
      </c>
      <c r="H34" s="50" t="str">
        <f>'G TIC'!G10</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I34" s="53" t="str">
        <f>'G TIC'!H10</f>
        <v>IMPACTO</v>
      </c>
      <c r="J34" s="50">
        <f>'G TIC'!I10</f>
        <v>1</v>
      </c>
      <c r="K34" s="50">
        <f>'G TIC'!J10</f>
        <v>1</v>
      </c>
      <c r="L34" s="50">
        <f>'G TIC'!K10</f>
        <v>4</v>
      </c>
      <c r="M34" s="52" t="str">
        <f>'G TIC'!L10</f>
        <v>ZONA RIESGO BAJA</v>
      </c>
      <c r="N34" s="50" t="str">
        <f>'G TIC'!M10</f>
        <v>REDUCIR EL RIESGO</v>
      </c>
      <c r="O34" s="50" t="str">
        <f>'G TIC'!N10</f>
        <v>Realizar seguimiento a la contratación de los servicios de mantenilmiento preventivo y correctivo del hardeware de la Empesa a través del Plan de Adquisiciones.</v>
      </c>
      <c r="P34" s="45">
        <v>0.25</v>
      </c>
      <c r="Q34" s="42" t="s">
        <v>180</v>
      </c>
      <c r="R34" s="42" t="s">
        <v>219</v>
      </c>
      <c r="S34" s="33" t="s">
        <v>237</v>
      </c>
    </row>
    <row r="35" spans="1:19" ht="127.5" customHeight="1" x14ac:dyDescent="0.25">
      <c r="A35" s="58" t="s">
        <v>135</v>
      </c>
      <c r="B35" s="50" t="str">
        <f>'Aten Ciudad'!A8</f>
        <v>R1</v>
      </c>
      <c r="C35" s="50" t="str">
        <f>'Aten Ciudad'!B8</f>
        <v>Posibilidad de aceptar o solicitar dádivas a cambio de información privilegiada.</v>
      </c>
      <c r="D35" s="28" t="str">
        <f>'Aten Ciudad'!C8</f>
        <v>CORRUPCIÓN</v>
      </c>
      <c r="E35" s="50">
        <f>'Aten Ciudad'!D8</f>
        <v>2</v>
      </c>
      <c r="F35" s="50">
        <f>'Aten Ciudad'!E8</f>
        <v>5</v>
      </c>
      <c r="G35" s="52" t="str">
        <f>'Aten Ciudad'!F8</f>
        <v>ZONA RIESGO EXTREMA</v>
      </c>
      <c r="H35" s="50" t="str">
        <f>'Aten Ciudad'!G8</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I35" s="53" t="str">
        <f>'Aten Ciudad'!H8</f>
        <v>PROBABILIDAD</v>
      </c>
      <c r="J35" s="50">
        <f>'Aten Ciudad'!I8</f>
        <v>1</v>
      </c>
      <c r="K35" s="50">
        <f>'Aten Ciudad'!J8</f>
        <v>5</v>
      </c>
      <c r="L35" s="50">
        <f>'Aten Ciudad'!K8</f>
        <v>20</v>
      </c>
      <c r="M35" s="52" t="str">
        <f>'Aten Ciudad'!L8</f>
        <v>ZONA RIESGO ALTA</v>
      </c>
      <c r="N35" s="50" t="str">
        <f>'Aten Ciudad'!M8</f>
        <v>EVITAR EL RIESGO</v>
      </c>
      <c r="O35" s="50" t="str">
        <f>'Aten Ciudad'!N8</f>
        <v>Registrar el control en un documento que permita su estandarización u oficialización.</v>
      </c>
      <c r="P35" s="45">
        <v>0.33</v>
      </c>
      <c r="Q35" s="42" t="s">
        <v>181</v>
      </c>
      <c r="R35" s="42" t="s">
        <v>222</v>
      </c>
      <c r="S35" s="129"/>
    </row>
    <row r="36" spans="1:19" ht="127.5" customHeight="1" x14ac:dyDescent="0.25">
      <c r="A36" s="59"/>
      <c r="B36" s="50" t="str">
        <f>'Aten Ciudad'!A9</f>
        <v>R2</v>
      </c>
      <c r="C36" s="50" t="str">
        <f>'Aten Ciudad'!B9</f>
        <v>Posibilidad de incumplimiento o inefectividad en la atención al ciudadano por parte de la empresa</v>
      </c>
      <c r="D36" s="28" t="str">
        <f>'Aten Ciudad'!C9</f>
        <v>OPERATIVO</v>
      </c>
      <c r="E36" s="50">
        <f>'Aten Ciudad'!D9</f>
        <v>3</v>
      </c>
      <c r="F36" s="50">
        <f>'Aten Ciudad'!E9</f>
        <v>5</v>
      </c>
      <c r="G36" s="52" t="str">
        <f>'Aten Ciudad'!F9</f>
        <v>ZONA RIESGO EXTREMA</v>
      </c>
      <c r="H36" s="50" t="str">
        <f>'Aten Ciudad'!G9</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I36" s="53" t="str">
        <f>'Aten Ciudad'!H9</f>
        <v>PROBABILIDAD</v>
      </c>
      <c r="J36" s="50">
        <f>'Aten Ciudad'!I9</f>
        <v>3</v>
      </c>
      <c r="K36" s="50">
        <f>'Aten Ciudad'!J9</f>
        <v>5</v>
      </c>
      <c r="L36" s="50">
        <f>'Aten Ciudad'!K9</f>
        <v>60</v>
      </c>
      <c r="M36" s="52" t="str">
        <f>'Aten Ciudad'!L9</f>
        <v>ZONA RIESGO EXTREMA</v>
      </c>
      <c r="N36" s="50" t="str">
        <f>'Aten Ciudad'!M9</f>
        <v>EVITAR EL RIESGO</v>
      </c>
      <c r="O36" s="50" t="str">
        <f>'Aten Ciudad'!N9</f>
        <v>Elaborar el informe trimestral de percepción de la atención recibida para la presentación al Comité Institucional de Gestión y Desempeño cuando los resultados ameritan toma de decisiones.</v>
      </c>
      <c r="P36" s="45">
        <v>0.25</v>
      </c>
      <c r="Q36" s="42" t="s">
        <v>144</v>
      </c>
      <c r="R36" s="42" t="s">
        <v>223</v>
      </c>
      <c r="S36" s="129"/>
    </row>
    <row r="37" spans="1:19" ht="324" customHeight="1" x14ac:dyDescent="0.25">
      <c r="A37" s="58" t="s">
        <v>136</v>
      </c>
      <c r="B37" s="28" t="str">
        <f>'Eval Seguim'!A8</f>
        <v>R1</v>
      </c>
      <c r="C37" s="29" t="str">
        <f>'Eval Seguim'!B8</f>
        <v>Posibilidad de manipulación indebida de los informes de auditoria.</v>
      </c>
      <c r="D37" s="28" t="str">
        <f>'Eval Seguim'!C8</f>
        <v>CORRUPCIÓN</v>
      </c>
      <c r="E37" s="28">
        <f>'Eval Seguim'!D8</f>
        <v>2</v>
      </c>
      <c r="F37" s="28">
        <f>'Eval Seguim'!E8</f>
        <v>5</v>
      </c>
      <c r="G37" s="30" t="str">
        <f>'Eval Seguim'!F8</f>
        <v>ZONA RIESGO EXTREMA</v>
      </c>
      <c r="H37" s="29" t="str">
        <f>'Eval Seguim'!G8</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I37" s="51" t="str">
        <f>'Eval Seguim'!H8</f>
        <v>PROBABILIDAD</v>
      </c>
      <c r="J37" s="28">
        <f>'Eval Seguim'!I8</f>
        <v>1</v>
      </c>
      <c r="K37" s="28">
        <f>'Eval Seguim'!J8</f>
        <v>5</v>
      </c>
      <c r="L37" s="28">
        <f>'Eval Seguim'!K8</f>
        <v>20</v>
      </c>
      <c r="M37" s="30" t="str">
        <f>'Eval Seguim'!L8</f>
        <v>ZONA RIESGO ALTA</v>
      </c>
      <c r="N37" s="28" t="str">
        <f>'Eval Seguim'!M8</f>
        <v>EVITAR EL RIESGO</v>
      </c>
      <c r="O37" s="29" t="str">
        <f>'Eval Seguim'!N8</f>
        <v>1. Diseñar y aplicar el formato para suscribir la declaración de impedimentos y conflictos de interés de los auditores.
2. Solicitar la apropiación de recursos para la 
adquisición de un software para la administración de las auditorias internas.</v>
      </c>
      <c r="P37" s="45">
        <v>0.33</v>
      </c>
      <c r="Q37" s="42" t="s">
        <v>220</v>
      </c>
      <c r="R37" s="42" t="s">
        <v>224</v>
      </c>
      <c r="S37" s="129"/>
    </row>
    <row r="38" spans="1:19" ht="331.5" x14ac:dyDescent="0.25">
      <c r="A38" s="59"/>
      <c r="B38" s="28" t="str">
        <f>'Eval Seguim'!A9</f>
        <v>R2</v>
      </c>
      <c r="C38" s="29" t="str">
        <f>'Eval Seguim'!B9</f>
        <v>Posibilidad de entrega inoportuna de informes, respuestas, alertas y recomendaciones para el mejoramiento de la gestión institucional y del Sistema de Control Interno.</v>
      </c>
      <c r="D38" s="28" t="str">
        <f>'Eval Seguim'!C9</f>
        <v>OPERATIVO</v>
      </c>
      <c r="E38" s="28">
        <f>'Eval Seguim'!D9</f>
        <v>3</v>
      </c>
      <c r="F38" s="28">
        <f>'Eval Seguim'!E9</f>
        <v>4</v>
      </c>
      <c r="G38" s="30" t="str">
        <f>'Eval Seguim'!F9</f>
        <v>ZONA RIESGO EXTREMA</v>
      </c>
      <c r="H38" s="29" t="str">
        <f>'Eval Seguim'!G9</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I38" s="51" t="str">
        <f>'Eval Seguim'!H9</f>
        <v>PROBABILIDAD</v>
      </c>
      <c r="J38" s="28">
        <f>'Eval Seguim'!I9</f>
        <v>1</v>
      </c>
      <c r="K38" s="28">
        <f>'Eval Seguim'!J9</f>
        <v>4</v>
      </c>
      <c r="L38" s="28">
        <f>'Eval Seguim'!K9</f>
        <v>16</v>
      </c>
      <c r="M38" s="30" t="str">
        <f>'Eval Seguim'!L9</f>
        <v>ZONA RIESGO ALTA</v>
      </c>
      <c r="N38" s="28" t="str">
        <f>'Eval Seguim'!M9</f>
        <v>EVITAR EL RIESGO</v>
      </c>
      <c r="O38" s="29" t="str">
        <f>'Eval Seguim'!N9</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c r="P38" s="45">
        <v>0.33</v>
      </c>
      <c r="Q38" s="42" t="s">
        <v>221</v>
      </c>
      <c r="R38" s="42" t="s">
        <v>225</v>
      </c>
      <c r="S38" s="129"/>
    </row>
    <row r="39" spans="1:19" ht="243" customHeight="1" x14ac:dyDescent="0.25">
      <c r="A39" s="60"/>
      <c r="B39" s="28" t="str">
        <f>'Eval Seguim'!A10</f>
        <v>R3</v>
      </c>
      <c r="C39" s="29" t="str">
        <f>'Eval Seguim'!B10</f>
        <v>Posibilidad de rezago frente a las tendencias en materia de auditoría y Control Interno.</v>
      </c>
      <c r="D39" s="28" t="str">
        <f>'Eval Seguim'!C10</f>
        <v>ESTRATÉGICO</v>
      </c>
      <c r="E39" s="28">
        <f>'Eval Seguim'!D10</f>
        <v>2</v>
      </c>
      <c r="F39" s="28">
        <f>'Eval Seguim'!E10</f>
        <v>3</v>
      </c>
      <c r="G39" s="30" t="str">
        <f>'Eval Seguim'!F10</f>
        <v>ZONA RIESGO MODERADA</v>
      </c>
      <c r="H39" s="29" t="str">
        <f>'Eval Seguim'!G10</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I39" s="51" t="str">
        <f>'Eval Seguim'!H10</f>
        <v>PROBABILIDAD</v>
      </c>
      <c r="J39" s="28">
        <f>'Eval Seguim'!I10</f>
        <v>1</v>
      </c>
      <c r="K39" s="28">
        <f>'Eval Seguim'!J10</f>
        <v>3</v>
      </c>
      <c r="L39" s="28">
        <f>'Eval Seguim'!K10</f>
        <v>12</v>
      </c>
      <c r="M39" s="30" t="str">
        <f>'Eval Seguim'!L10</f>
        <v>ZONA RIESGO MODERADA</v>
      </c>
      <c r="N39" s="28" t="str">
        <f>'Eval Seguim'!M10</f>
        <v>REDUCIR EL RIESGO</v>
      </c>
      <c r="O39" s="29" t="str">
        <f>'Eval Seguim'!N10</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c r="P39" s="45" t="s">
        <v>79</v>
      </c>
      <c r="Q39" s="42" t="s">
        <v>226</v>
      </c>
      <c r="R39" s="42" t="s">
        <v>227</v>
      </c>
      <c r="S39" s="129"/>
    </row>
    <row r="40" spans="1:19" ht="32.25" customHeight="1" x14ac:dyDescent="0.25">
      <c r="N40" s="135" t="s">
        <v>228</v>
      </c>
      <c r="O40" s="135"/>
      <c r="P40" s="136">
        <f>AVERAGE(P5:P39)</f>
        <v>0.3180645161290323</v>
      </c>
      <c r="R40" s="130"/>
    </row>
    <row r="41" spans="1:19" x14ac:dyDescent="0.25">
      <c r="A41" s="71" t="s">
        <v>41</v>
      </c>
      <c r="B41" s="73"/>
      <c r="C41" s="71" t="s">
        <v>42</v>
      </c>
      <c r="D41" s="73"/>
      <c r="E41" s="71" t="s">
        <v>43</v>
      </c>
      <c r="F41" s="72"/>
      <c r="G41" s="73"/>
    </row>
    <row r="42" spans="1:19" ht="78.75" customHeight="1" x14ac:dyDescent="0.25">
      <c r="A42" s="69" t="s">
        <v>239</v>
      </c>
      <c r="B42" s="70"/>
      <c r="C42" s="69" t="s">
        <v>240</v>
      </c>
      <c r="D42" s="70"/>
      <c r="E42" s="69" t="s">
        <v>240</v>
      </c>
      <c r="F42" s="74"/>
      <c r="G42" s="70"/>
    </row>
  </sheetData>
  <mergeCells count="35">
    <mergeCell ref="A42:B42"/>
    <mergeCell ref="C42:D42"/>
    <mergeCell ref="E42:G42"/>
    <mergeCell ref="P3:R3"/>
    <mergeCell ref="N40:O40"/>
    <mergeCell ref="A2:R2"/>
    <mergeCell ref="A1:R1"/>
    <mergeCell ref="A41:B41"/>
    <mergeCell ref="C41:D41"/>
    <mergeCell ref="E41:G41"/>
    <mergeCell ref="G3:G4"/>
    <mergeCell ref="H3:H4"/>
    <mergeCell ref="A3:A4"/>
    <mergeCell ref="A7:A9"/>
    <mergeCell ref="A10:A11"/>
    <mergeCell ref="R10:R11"/>
    <mergeCell ref="I3:I4"/>
    <mergeCell ref="J3:L3"/>
    <mergeCell ref="M3:M4"/>
    <mergeCell ref="N3:N4"/>
    <mergeCell ref="O3:O4"/>
    <mergeCell ref="B3:B4"/>
    <mergeCell ref="C3:C4"/>
    <mergeCell ref="D3:D4"/>
    <mergeCell ref="E3:F3"/>
    <mergeCell ref="A29:A31"/>
    <mergeCell ref="A32:A34"/>
    <mergeCell ref="A35:A36"/>
    <mergeCell ref="A37:A39"/>
    <mergeCell ref="A13:A14"/>
    <mergeCell ref="A15:A16"/>
    <mergeCell ref="A18:A20"/>
    <mergeCell ref="A21:A22"/>
    <mergeCell ref="A23:A25"/>
    <mergeCell ref="A27:A28"/>
  </mergeCells>
  <conditionalFormatting sqref="G5 M5">
    <cfRule type="cellIs" dxfId="339" priority="168" stopIfTrue="1" operator="equal">
      <formula>"INACEPTABLE"</formula>
    </cfRule>
    <cfRule type="cellIs" dxfId="338" priority="169" stopIfTrue="1" operator="equal">
      <formula>"IMPORTANTE"</formula>
    </cfRule>
    <cfRule type="cellIs" dxfId="337" priority="170" stopIfTrue="1" operator="equal">
      <formula>"MODERADO"</formula>
    </cfRule>
  </conditionalFormatting>
  <conditionalFormatting sqref="G5 M5">
    <cfRule type="cellIs" dxfId="336" priority="167" stopIfTrue="1" operator="equal">
      <formula>"TOLERABLE"</formula>
    </cfRule>
  </conditionalFormatting>
  <conditionalFormatting sqref="G5 M5">
    <cfRule type="cellIs" dxfId="335" priority="165" stopIfTrue="1" operator="equal">
      <formula>"ZONA RIESGO ALTA"</formula>
    </cfRule>
    <cfRule type="cellIs" dxfId="334" priority="166" stopIfTrue="1" operator="equal">
      <formula>"ZONA RIESGO EXTREMA"</formula>
    </cfRule>
  </conditionalFormatting>
  <conditionalFormatting sqref="G5 M5">
    <cfRule type="cellIs" dxfId="333" priority="163" stopIfTrue="1" operator="equal">
      <formula>"ZONA RIESGO BAJA"</formula>
    </cfRule>
    <cfRule type="cellIs" dxfId="332" priority="164" stopIfTrue="1" operator="equal">
      <formula>"ZONA RIESGO MODERADA"</formula>
    </cfRule>
  </conditionalFormatting>
  <conditionalFormatting sqref="G5 M5">
    <cfRule type="cellIs" dxfId="331" priority="161" stopIfTrue="1" operator="equal">
      <formula>"ZONA RIESGO MODERADA"</formula>
    </cfRule>
    <cfRule type="cellIs" dxfId="330" priority="162" stopIfTrue="1" operator="equal">
      <formula>"ZONA RIESGO ALTA"</formula>
    </cfRule>
  </conditionalFormatting>
  <conditionalFormatting sqref="G6 M6">
    <cfRule type="cellIs" dxfId="329" priority="158" stopIfTrue="1" operator="equal">
      <formula>"INACEPTABLE"</formula>
    </cfRule>
    <cfRule type="cellIs" dxfId="328" priority="159" stopIfTrue="1" operator="equal">
      <formula>"IMPORTANTE"</formula>
    </cfRule>
    <cfRule type="cellIs" dxfId="327" priority="160" stopIfTrue="1" operator="equal">
      <formula>"MODERADO"</formula>
    </cfRule>
  </conditionalFormatting>
  <conditionalFormatting sqref="G6 M6">
    <cfRule type="cellIs" dxfId="326" priority="157" stopIfTrue="1" operator="equal">
      <formula>"TOLERABLE"</formula>
    </cfRule>
  </conditionalFormatting>
  <conditionalFormatting sqref="G6 M6">
    <cfRule type="cellIs" dxfId="325" priority="155" stopIfTrue="1" operator="equal">
      <formula>"ZONA RIESGO ALTA"</formula>
    </cfRule>
    <cfRule type="cellIs" dxfId="324" priority="156" stopIfTrue="1" operator="equal">
      <formula>"ZONA RIESGO EXTREMA"</formula>
    </cfRule>
  </conditionalFormatting>
  <conditionalFormatting sqref="G6 M6">
    <cfRule type="cellIs" dxfId="323" priority="153" stopIfTrue="1" operator="equal">
      <formula>"ZONA RIESGO BAJA"</formula>
    </cfRule>
    <cfRule type="cellIs" dxfId="322" priority="154" stopIfTrue="1" operator="equal">
      <formula>"ZONA RIESGO MODERADA"</formula>
    </cfRule>
  </conditionalFormatting>
  <conditionalFormatting sqref="G6 M6">
    <cfRule type="cellIs" dxfId="321" priority="151" stopIfTrue="1" operator="equal">
      <formula>"ZONA RIESGO MODERADA"</formula>
    </cfRule>
    <cfRule type="cellIs" dxfId="320" priority="152" stopIfTrue="1" operator="equal">
      <formula>"ZONA RIESGO ALTA"</formula>
    </cfRule>
  </conditionalFormatting>
  <conditionalFormatting sqref="G7:G9 M7:M9">
    <cfRule type="cellIs" dxfId="319" priority="141" stopIfTrue="1" operator="equal">
      <formula>"ZONA RIESGO MODERADA"</formula>
    </cfRule>
    <cfRule type="cellIs" dxfId="318" priority="142" stopIfTrue="1" operator="equal">
      <formula>"ZONA RIESGO ALTA"</formula>
    </cfRule>
  </conditionalFormatting>
  <conditionalFormatting sqref="G18:G20 M18:M20">
    <cfRule type="cellIs" dxfId="317" priority="81" stopIfTrue="1" operator="equal">
      <formula>"ZONA RIESGO MODERADA"</formula>
    </cfRule>
    <cfRule type="cellIs" dxfId="316" priority="82" stopIfTrue="1" operator="equal">
      <formula>"ZONA RIESGO ALTA"</formula>
    </cfRule>
  </conditionalFormatting>
  <conditionalFormatting sqref="G7:G9 M7:M9">
    <cfRule type="cellIs" dxfId="315" priority="148" stopIfTrue="1" operator="equal">
      <formula>"INACEPTABLE"</formula>
    </cfRule>
    <cfRule type="cellIs" dxfId="314" priority="149" stopIfTrue="1" operator="equal">
      <formula>"IMPORTANTE"</formula>
    </cfRule>
    <cfRule type="cellIs" dxfId="313" priority="150" stopIfTrue="1" operator="equal">
      <formula>"MODERADO"</formula>
    </cfRule>
  </conditionalFormatting>
  <conditionalFormatting sqref="G7:G9 M7:M9">
    <cfRule type="cellIs" dxfId="312" priority="147" stopIfTrue="1" operator="equal">
      <formula>"TOLERABLE"</formula>
    </cfRule>
  </conditionalFormatting>
  <conditionalFormatting sqref="G7:G9 M7:M9">
    <cfRule type="cellIs" dxfId="311" priority="145" stopIfTrue="1" operator="equal">
      <formula>"ZONA RIESGO ALTA"</formula>
    </cfRule>
    <cfRule type="cellIs" dxfId="310" priority="146" stopIfTrue="1" operator="equal">
      <formula>"ZONA RIESGO EXTREMA"</formula>
    </cfRule>
  </conditionalFormatting>
  <conditionalFormatting sqref="G7:G9 M7:M9">
    <cfRule type="cellIs" dxfId="309" priority="143" stopIfTrue="1" operator="equal">
      <formula>"ZONA RIESGO BAJA"</formula>
    </cfRule>
    <cfRule type="cellIs" dxfId="308" priority="144" stopIfTrue="1" operator="equal">
      <formula>"ZONA RIESGO MODERADA"</formula>
    </cfRule>
  </conditionalFormatting>
  <conditionalFormatting sqref="G10:G11 M10:M11">
    <cfRule type="cellIs" dxfId="307" priority="138" stopIfTrue="1" operator="equal">
      <formula>"INACEPTABLE"</formula>
    </cfRule>
    <cfRule type="cellIs" dxfId="306" priority="139" stopIfTrue="1" operator="equal">
      <formula>"IMPORTANTE"</formula>
    </cfRule>
    <cfRule type="cellIs" dxfId="305" priority="140" stopIfTrue="1" operator="equal">
      <formula>"MODERADO"</formula>
    </cfRule>
  </conditionalFormatting>
  <conditionalFormatting sqref="G10:G11 M10:M11">
    <cfRule type="cellIs" dxfId="304" priority="137" stopIfTrue="1" operator="equal">
      <formula>"TOLERABLE"</formula>
    </cfRule>
  </conditionalFormatting>
  <conditionalFormatting sqref="G10:G11 M10:M11">
    <cfRule type="cellIs" dxfId="303" priority="135" stopIfTrue="1" operator="equal">
      <formula>"ZONA RIESGO ALTA"</formula>
    </cfRule>
    <cfRule type="cellIs" dxfId="302" priority="136" stopIfTrue="1" operator="equal">
      <formula>"ZONA RIESGO EXTREMA"</formula>
    </cfRule>
  </conditionalFormatting>
  <conditionalFormatting sqref="G10:G11 M10:M11">
    <cfRule type="cellIs" dxfId="301" priority="133" stopIfTrue="1" operator="equal">
      <formula>"ZONA RIESGO BAJA"</formula>
    </cfRule>
    <cfRule type="cellIs" dxfId="300" priority="134" stopIfTrue="1" operator="equal">
      <formula>"ZONA RIESGO MODERADA"</formula>
    </cfRule>
  </conditionalFormatting>
  <conditionalFormatting sqref="G10:G11 M10:M11">
    <cfRule type="cellIs" dxfId="299" priority="131" stopIfTrue="1" operator="equal">
      <formula>"ZONA RIESGO MODERADA"</formula>
    </cfRule>
    <cfRule type="cellIs" dxfId="298" priority="132" stopIfTrue="1" operator="equal">
      <formula>"ZONA RIESGO ALTA"</formula>
    </cfRule>
  </conditionalFormatting>
  <conditionalFormatting sqref="G12 M12">
    <cfRule type="cellIs" dxfId="297" priority="128" stopIfTrue="1" operator="equal">
      <formula>"INACEPTABLE"</formula>
    </cfRule>
    <cfRule type="cellIs" dxfId="296" priority="129" stopIfTrue="1" operator="equal">
      <formula>"IMPORTANTE"</formula>
    </cfRule>
    <cfRule type="cellIs" dxfId="295" priority="130" stopIfTrue="1" operator="equal">
      <formula>"MODERADO"</formula>
    </cfRule>
  </conditionalFormatting>
  <conditionalFormatting sqref="G12 M12">
    <cfRule type="cellIs" dxfId="294" priority="127" stopIfTrue="1" operator="equal">
      <formula>"TOLERABLE"</formula>
    </cfRule>
  </conditionalFormatting>
  <conditionalFormatting sqref="G12 M12">
    <cfRule type="cellIs" dxfId="293" priority="125" stopIfTrue="1" operator="equal">
      <formula>"ZONA RIESGO ALTA"</formula>
    </cfRule>
    <cfRule type="cellIs" dxfId="292" priority="126" stopIfTrue="1" operator="equal">
      <formula>"ZONA RIESGO EXTREMA"</formula>
    </cfRule>
  </conditionalFormatting>
  <conditionalFormatting sqref="G12 M12">
    <cfRule type="cellIs" dxfId="291" priority="123" stopIfTrue="1" operator="equal">
      <formula>"ZONA RIESGO BAJA"</formula>
    </cfRule>
    <cfRule type="cellIs" dxfId="290" priority="124" stopIfTrue="1" operator="equal">
      <formula>"ZONA RIESGO MODERADA"</formula>
    </cfRule>
  </conditionalFormatting>
  <conditionalFormatting sqref="G12 M12">
    <cfRule type="cellIs" dxfId="289" priority="121" stopIfTrue="1" operator="equal">
      <formula>"ZONA RIESGO MODERADA"</formula>
    </cfRule>
    <cfRule type="cellIs" dxfId="288" priority="122" stopIfTrue="1" operator="equal">
      <formula>"ZONA RIESGO ALTA"</formula>
    </cfRule>
  </conditionalFormatting>
  <conditionalFormatting sqref="G13:G14 M13:M14">
    <cfRule type="cellIs" dxfId="287" priority="118" stopIfTrue="1" operator="equal">
      <formula>"INACEPTABLE"</formula>
    </cfRule>
    <cfRule type="cellIs" dxfId="286" priority="119" stopIfTrue="1" operator="equal">
      <formula>"IMPORTANTE"</formula>
    </cfRule>
    <cfRule type="cellIs" dxfId="285" priority="120" stopIfTrue="1" operator="equal">
      <formula>"MODERADO"</formula>
    </cfRule>
  </conditionalFormatting>
  <conditionalFormatting sqref="G13:G14 M13:M14">
    <cfRule type="cellIs" dxfId="284" priority="117" stopIfTrue="1" operator="equal">
      <formula>"TOLERABLE"</formula>
    </cfRule>
  </conditionalFormatting>
  <conditionalFormatting sqref="G13:G14 M13:M14">
    <cfRule type="cellIs" dxfId="283" priority="115" stopIfTrue="1" operator="equal">
      <formula>"ZONA RIESGO ALTA"</formula>
    </cfRule>
    <cfRule type="cellIs" dxfId="282" priority="116" stopIfTrue="1" operator="equal">
      <formula>"ZONA RIESGO EXTREMA"</formula>
    </cfRule>
  </conditionalFormatting>
  <conditionalFormatting sqref="G13:G14 M13:M14">
    <cfRule type="cellIs" dxfId="281" priority="113" stopIfTrue="1" operator="equal">
      <formula>"ZONA RIESGO BAJA"</formula>
    </cfRule>
    <cfRule type="cellIs" dxfId="280" priority="114" stopIfTrue="1" operator="equal">
      <formula>"ZONA RIESGO MODERADA"</formula>
    </cfRule>
  </conditionalFormatting>
  <conditionalFormatting sqref="G13:G14 M13:M14">
    <cfRule type="cellIs" dxfId="279" priority="111" stopIfTrue="1" operator="equal">
      <formula>"ZONA RIESGO MODERADA"</formula>
    </cfRule>
    <cfRule type="cellIs" dxfId="278" priority="112" stopIfTrue="1" operator="equal">
      <formula>"ZONA RIESGO ALTA"</formula>
    </cfRule>
  </conditionalFormatting>
  <conditionalFormatting sqref="G15:G16 M15:M16">
    <cfRule type="cellIs" dxfId="277" priority="108" stopIfTrue="1" operator="equal">
      <formula>"INACEPTABLE"</formula>
    </cfRule>
    <cfRule type="cellIs" dxfId="276" priority="109" stopIfTrue="1" operator="equal">
      <formula>"IMPORTANTE"</formula>
    </cfRule>
    <cfRule type="cellIs" dxfId="275" priority="110" stopIfTrue="1" operator="equal">
      <formula>"MODERADO"</formula>
    </cfRule>
  </conditionalFormatting>
  <conditionalFormatting sqref="G15:G16 M15:M16">
    <cfRule type="cellIs" dxfId="274" priority="107" stopIfTrue="1" operator="equal">
      <formula>"TOLERABLE"</formula>
    </cfRule>
  </conditionalFormatting>
  <conditionalFormatting sqref="G15:G16 M15:M16">
    <cfRule type="cellIs" dxfId="273" priority="105" stopIfTrue="1" operator="equal">
      <formula>"ZONA RIESGO ALTA"</formula>
    </cfRule>
    <cfRule type="cellIs" dxfId="272" priority="106" stopIfTrue="1" operator="equal">
      <formula>"ZONA RIESGO EXTREMA"</formula>
    </cfRule>
  </conditionalFormatting>
  <conditionalFormatting sqref="G15:G16 M15:M16">
    <cfRule type="cellIs" dxfId="271" priority="103" stopIfTrue="1" operator="equal">
      <formula>"ZONA RIESGO BAJA"</formula>
    </cfRule>
    <cfRule type="cellIs" dxfId="270" priority="104" stopIfTrue="1" operator="equal">
      <formula>"ZONA RIESGO MODERADA"</formula>
    </cfRule>
  </conditionalFormatting>
  <conditionalFormatting sqref="G15:G16 M15:M16">
    <cfRule type="cellIs" dxfId="269" priority="101" stopIfTrue="1" operator="equal">
      <formula>"ZONA RIESGO MODERADA"</formula>
    </cfRule>
    <cfRule type="cellIs" dxfId="268" priority="102" stopIfTrue="1" operator="equal">
      <formula>"ZONA RIESGO ALTA"</formula>
    </cfRule>
  </conditionalFormatting>
  <conditionalFormatting sqref="G17 M17">
    <cfRule type="cellIs" dxfId="267" priority="98" stopIfTrue="1" operator="equal">
      <formula>"INACEPTABLE"</formula>
    </cfRule>
    <cfRule type="cellIs" dxfId="266" priority="99" stopIfTrue="1" operator="equal">
      <formula>"IMPORTANTE"</formula>
    </cfRule>
    <cfRule type="cellIs" dxfId="265" priority="100" stopIfTrue="1" operator="equal">
      <formula>"MODERADO"</formula>
    </cfRule>
  </conditionalFormatting>
  <conditionalFormatting sqref="G17 M17">
    <cfRule type="cellIs" dxfId="264" priority="97" stopIfTrue="1" operator="equal">
      <formula>"TOLERABLE"</formula>
    </cfRule>
  </conditionalFormatting>
  <conditionalFormatting sqref="G17 M17">
    <cfRule type="cellIs" dxfId="263" priority="95" stopIfTrue="1" operator="equal">
      <formula>"ZONA RIESGO ALTA"</formula>
    </cfRule>
    <cfRule type="cellIs" dxfId="262" priority="96" stopIfTrue="1" operator="equal">
      <formula>"ZONA RIESGO EXTREMA"</formula>
    </cfRule>
  </conditionalFormatting>
  <conditionalFormatting sqref="G17 M17">
    <cfRule type="cellIs" dxfId="261" priority="93" stopIfTrue="1" operator="equal">
      <formula>"ZONA RIESGO BAJA"</formula>
    </cfRule>
    <cfRule type="cellIs" dxfId="260" priority="94" stopIfTrue="1" operator="equal">
      <formula>"ZONA RIESGO MODERADA"</formula>
    </cfRule>
  </conditionalFormatting>
  <conditionalFormatting sqref="G17 M17">
    <cfRule type="cellIs" dxfId="259" priority="91" stopIfTrue="1" operator="equal">
      <formula>"ZONA RIESGO MODERADA"</formula>
    </cfRule>
    <cfRule type="cellIs" dxfId="258" priority="92" stopIfTrue="1" operator="equal">
      <formula>"ZONA RIESGO ALTA"</formula>
    </cfRule>
  </conditionalFormatting>
  <conditionalFormatting sqref="G18:G20 M18:M20">
    <cfRule type="cellIs" dxfId="257" priority="88" stopIfTrue="1" operator="equal">
      <formula>"INACEPTABLE"</formula>
    </cfRule>
    <cfRule type="cellIs" dxfId="256" priority="89" stopIfTrue="1" operator="equal">
      <formula>"IMPORTANTE"</formula>
    </cfRule>
    <cfRule type="cellIs" dxfId="255" priority="90" stopIfTrue="1" operator="equal">
      <formula>"MODERADO"</formula>
    </cfRule>
  </conditionalFormatting>
  <conditionalFormatting sqref="G18:G20 M18:M20">
    <cfRule type="cellIs" dxfId="254" priority="87" stopIfTrue="1" operator="equal">
      <formula>"TOLERABLE"</formula>
    </cfRule>
  </conditionalFormatting>
  <conditionalFormatting sqref="G18:G20 M18:M20">
    <cfRule type="cellIs" dxfId="253" priority="85" stopIfTrue="1" operator="equal">
      <formula>"ZONA RIESGO ALTA"</formula>
    </cfRule>
    <cfRule type="cellIs" dxfId="252" priority="86" stopIfTrue="1" operator="equal">
      <formula>"ZONA RIESGO EXTREMA"</formula>
    </cfRule>
  </conditionalFormatting>
  <conditionalFormatting sqref="G18:G20 M18:M20">
    <cfRule type="cellIs" dxfId="251" priority="83" stopIfTrue="1" operator="equal">
      <formula>"ZONA RIESGO BAJA"</formula>
    </cfRule>
    <cfRule type="cellIs" dxfId="250" priority="84" stopIfTrue="1" operator="equal">
      <formula>"ZONA RIESGO MODERADA"</formula>
    </cfRule>
  </conditionalFormatting>
  <conditionalFormatting sqref="G21:G22 M21:M22">
    <cfRule type="cellIs" dxfId="249" priority="78" stopIfTrue="1" operator="equal">
      <formula>"INACEPTABLE"</formula>
    </cfRule>
    <cfRule type="cellIs" dxfId="248" priority="79" stopIfTrue="1" operator="equal">
      <formula>"IMPORTANTE"</formula>
    </cfRule>
    <cfRule type="cellIs" dxfId="247" priority="80" stopIfTrue="1" operator="equal">
      <formula>"MODERADO"</formula>
    </cfRule>
  </conditionalFormatting>
  <conditionalFormatting sqref="G21:G22 M21:M22">
    <cfRule type="cellIs" dxfId="246" priority="77" stopIfTrue="1" operator="equal">
      <formula>"TOLERABLE"</formula>
    </cfRule>
  </conditionalFormatting>
  <conditionalFormatting sqref="G21:G22 M21:M22">
    <cfRule type="cellIs" dxfId="245" priority="75" stopIfTrue="1" operator="equal">
      <formula>"ZONA RIESGO ALTA"</formula>
    </cfRule>
    <cfRule type="cellIs" dxfId="244" priority="76" stopIfTrue="1" operator="equal">
      <formula>"ZONA RIESGO EXTREMA"</formula>
    </cfRule>
  </conditionalFormatting>
  <conditionalFormatting sqref="G21:G22 M21:M22">
    <cfRule type="cellIs" dxfId="243" priority="73" stopIfTrue="1" operator="equal">
      <formula>"ZONA RIESGO BAJA"</formula>
    </cfRule>
    <cfRule type="cellIs" dxfId="242" priority="74" stopIfTrue="1" operator="equal">
      <formula>"ZONA RIESGO MODERADA"</formula>
    </cfRule>
  </conditionalFormatting>
  <conditionalFormatting sqref="G21:G22 M21:M22">
    <cfRule type="cellIs" dxfId="241" priority="71" stopIfTrue="1" operator="equal">
      <formula>"ZONA RIESGO MODERADA"</formula>
    </cfRule>
    <cfRule type="cellIs" dxfId="240" priority="72" stopIfTrue="1" operator="equal">
      <formula>"ZONA RIESGO ALTA"</formula>
    </cfRule>
  </conditionalFormatting>
  <conditionalFormatting sqref="G23:G25 M23:M25">
    <cfRule type="cellIs" dxfId="239" priority="68" stopIfTrue="1" operator="equal">
      <formula>"INACEPTABLE"</formula>
    </cfRule>
    <cfRule type="cellIs" dxfId="238" priority="69" stopIfTrue="1" operator="equal">
      <formula>"IMPORTANTE"</formula>
    </cfRule>
    <cfRule type="cellIs" dxfId="237" priority="70" stopIfTrue="1" operator="equal">
      <formula>"MODERADO"</formula>
    </cfRule>
  </conditionalFormatting>
  <conditionalFormatting sqref="G23:G25 M23:M25">
    <cfRule type="cellIs" dxfId="236" priority="67" stopIfTrue="1" operator="equal">
      <formula>"TOLERABLE"</formula>
    </cfRule>
  </conditionalFormatting>
  <conditionalFormatting sqref="G23:G25 M23:M25">
    <cfRule type="cellIs" dxfId="235" priority="65" stopIfTrue="1" operator="equal">
      <formula>"ZONA RIESGO ALTA"</formula>
    </cfRule>
    <cfRule type="cellIs" dxfId="234" priority="66" stopIfTrue="1" operator="equal">
      <formula>"ZONA RIESGO EXTREMA"</formula>
    </cfRule>
  </conditionalFormatting>
  <conditionalFormatting sqref="G23:G25 M23:M25">
    <cfRule type="cellIs" dxfId="233" priority="63" stopIfTrue="1" operator="equal">
      <formula>"ZONA RIESGO BAJA"</formula>
    </cfRule>
    <cfRule type="cellIs" dxfId="232" priority="64" stopIfTrue="1" operator="equal">
      <formula>"ZONA RIESGO MODERADA"</formula>
    </cfRule>
  </conditionalFormatting>
  <conditionalFormatting sqref="G23:G25 M23:M25">
    <cfRule type="cellIs" dxfId="231" priority="61" stopIfTrue="1" operator="equal">
      <formula>"ZONA RIESGO MODERADA"</formula>
    </cfRule>
    <cfRule type="cellIs" dxfId="230" priority="62" stopIfTrue="1" operator="equal">
      <formula>"ZONA RIESGO ALTA"</formula>
    </cfRule>
  </conditionalFormatting>
  <conditionalFormatting sqref="G26 M26">
    <cfRule type="cellIs" dxfId="229" priority="58" stopIfTrue="1" operator="equal">
      <formula>"INACEPTABLE"</formula>
    </cfRule>
    <cfRule type="cellIs" dxfId="228" priority="59" stopIfTrue="1" operator="equal">
      <formula>"IMPORTANTE"</formula>
    </cfRule>
    <cfRule type="cellIs" dxfId="227" priority="60" stopIfTrue="1" operator="equal">
      <formula>"MODERADO"</formula>
    </cfRule>
  </conditionalFormatting>
  <conditionalFormatting sqref="G26 M26">
    <cfRule type="cellIs" dxfId="226" priority="57" stopIfTrue="1" operator="equal">
      <formula>"TOLERABLE"</formula>
    </cfRule>
  </conditionalFormatting>
  <conditionalFormatting sqref="G26 M26">
    <cfRule type="cellIs" dxfId="225" priority="55" stopIfTrue="1" operator="equal">
      <formula>"ZONA RIESGO ALTA"</formula>
    </cfRule>
    <cfRule type="cellIs" dxfId="224" priority="56" stopIfTrue="1" operator="equal">
      <formula>"ZONA RIESGO EXTREMA"</formula>
    </cfRule>
  </conditionalFormatting>
  <conditionalFormatting sqref="G26 M26">
    <cfRule type="cellIs" dxfId="223" priority="53" stopIfTrue="1" operator="equal">
      <formula>"ZONA RIESGO BAJA"</formula>
    </cfRule>
    <cfRule type="cellIs" dxfId="222" priority="54" stopIfTrue="1" operator="equal">
      <formula>"ZONA RIESGO MODERADA"</formula>
    </cfRule>
  </conditionalFormatting>
  <conditionalFormatting sqref="G26 M26">
    <cfRule type="cellIs" dxfId="221" priority="51" stopIfTrue="1" operator="equal">
      <formula>"ZONA RIESGO MODERADA"</formula>
    </cfRule>
    <cfRule type="cellIs" dxfId="220" priority="52" stopIfTrue="1" operator="equal">
      <formula>"ZONA RIESGO ALTA"</formula>
    </cfRule>
  </conditionalFormatting>
  <conditionalFormatting sqref="G27:G28 M27:M28">
    <cfRule type="cellIs" dxfId="219" priority="48" stopIfTrue="1" operator="equal">
      <formula>"INACEPTABLE"</formula>
    </cfRule>
    <cfRule type="cellIs" dxfId="218" priority="49" stopIfTrue="1" operator="equal">
      <formula>"IMPORTANTE"</formula>
    </cfRule>
    <cfRule type="cellIs" dxfId="217" priority="50" stopIfTrue="1" operator="equal">
      <formula>"MODERADO"</formula>
    </cfRule>
  </conditionalFormatting>
  <conditionalFormatting sqref="G27:G28 M27:M28">
    <cfRule type="cellIs" dxfId="216" priority="47" stopIfTrue="1" operator="equal">
      <formula>"TOLERABLE"</formula>
    </cfRule>
  </conditionalFormatting>
  <conditionalFormatting sqref="G27:G28 M27:M28">
    <cfRule type="cellIs" dxfId="215" priority="45" stopIfTrue="1" operator="equal">
      <formula>"ZONA RIESGO ALTA"</formula>
    </cfRule>
    <cfRule type="cellIs" dxfId="214" priority="46" stopIfTrue="1" operator="equal">
      <formula>"ZONA RIESGO EXTREMA"</formula>
    </cfRule>
  </conditionalFormatting>
  <conditionalFormatting sqref="G27:G28 M27:M28">
    <cfRule type="cellIs" dxfId="213" priority="43" stopIfTrue="1" operator="equal">
      <formula>"ZONA RIESGO BAJA"</formula>
    </cfRule>
    <cfRule type="cellIs" dxfId="212" priority="44" stopIfTrue="1" operator="equal">
      <formula>"ZONA RIESGO MODERADA"</formula>
    </cfRule>
  </conditionalFormatting>
  <conditionalFormatting sqref="G27:G28 M27:M28">
    <cfRule type="cellIs" dxfId="211" priority="41" stopIfTrue="1" operator="equal">
      <formula>"ZONA RIESGO MODERADA"</formula>
    </cfRule>
    <cfRule type="cellIs" dxfId="210" priority="42" stopIfTrue="1" operator="equal">
      <formula>"ZONA RIESGO ALTA"</formula>
    </cfRule>
  </conditionalFormatting>
  <conditionalFormatting sqref="G29:G31 M29:M31">
    <cfRule type="cellIs" dxfId="209" priority="38" stopIfTrue="1" operator="equal">
      <formula>"INACEPTABLE"</formula>
    </cfRule>
    <cfRule type="cellIs" dxfId="208" priority="39" stopIfTrue="1" operator="equal">
      <formula>"IMPORTANTE"</formula>
    </cfRule>
    <cfRule type="cellIs" dxfId="207" priority="40" stopIfTrue="1" operator="equal">
      <formula>"MODERADO"</formula>
    </cfRule>
  </conditionalFormatting>
  <conditionalFormatting sqref="G29:G31 M29:M31">
    <cfRule type="cellIs" dxfId="206" priority="37" stopIfTrue="1" operator="equal">
      <formula>"TOLERABLE"</formula>
    </cfRule>
  </conditionalFormatting>
  <conditionalFormatting sqref="G29:G31 M29:M31">
    <cfRule type="cellIs" dxfId="205" priority="35" stopIfTrue="1" operator="equal">
      <formula>"ZONA RIESGO ALTA"</formula>
    </cfRule>
    <cfRule type="cellIs" dxfId="204" priority="36" stopIfTrue="1" operator="equal">
      <formula>"ZONA RIESGO EXTREMA"</formula>
    </cfRule>
  </conditionalFormatting>
  <conditionalFormatting sqref="G29:G31 M29:M31">
    <cfRule type="cellIs" dxfId="203" priority="33" stopIfTrue="1" operator="equal">
      <formula>"ZONA RIESGO BAJA"</formula>
    </cfRule>
    <cfRule type="cellIs" dxfId="202" priority="34" stopIfTrue="1" operator="equal">
      <formula>"ZONA RIESGO MODERADA"</formula>
    </cfRule>
  </conditionalFormatting>
  <conditionalFormatting sqref="G29:G31 M29:M31">
    <cfRule type="cellIs" dxfId="201" priority="31" stopIfTrue="1" operator="equal">
      <formula>"ZONA RIESGO MODERADA"</formula>
    </cfRule>
    <cfRule type="cellIs" dxfId="200" priority="32" stopIfTrue="1" operator="equal">
      <formula>"ZONA RIESGO ALTA"</formula>
    </cfRule>
  </conditionalFormatting>
  <conditionalFormatting sqref="G32:G34 M32:M34">
    <cfRule type="cellIs" dxfId="199" priority="28" stopIfTrue="1" operator="equal">
      <formula>"INACEPTABLE"</formula>
    </cfRule>
    <cfRule type="cellIs" dxfId="198" priority="29" stopIfTrue="1" operator="equal">
      <formula>"IMPORTANTE"</formula>
    </cfRule>
    <cfRule type="cellIs" dxfId="197" priority="30" stopIfTrue="1" operator="equal">
      <formula>"MODERADO"</formula>
    </cfRule>
  </conditionalFormatting>
  <conditionalFormatting sqref="G32:G34 M32:M34">
    <cfRule type="cellIs" dxfId="196" priority="27" stopIfTrue="1" operator="equal">
      <formula>"TOLERABLE"</formula>
    </cfRule>
  </conditionalFormatting>
  <conditionalFormatting sqref="G32:G34 M32:M34">
    <cfRule type="cellIs" dxfId="195" priority="25" stopIfTrue="1" operator="equal">
      <formula>"ZONA RIESGO ALTA"</formula>
    </cfRule>
    <cfRule type="cellIs" dxfId="194" priority="26" stopIfTrue="1" operator="equal">
      <formula>"ZONA RIESGO EXTREMA"</formula>
    </cfRule>
  </conditionalFormatting>
  <conditionalFormatting sqref="G32:G34 M32:M34">
    <cfRule type="cellIs" dxfId="193" priority="23" stopIfTrue="1" operator="equal">
      <formula>"ZONA RIESGO BAJA"</formula>
    </cfRule>
    <cfRule type="cellIs" dxfId="192" priority="24" stopIfTrue="1" operator="equal">
      <formula>"ZONA RIESGO MODERADA"</formula>
    </cfRule>
  </conditionalFormatting>
  <conditionalFormatting sqref="G32:G34 M32:M34">
    <cfRule type="cellIs" dxfId="191" priority="21" stopIfTrue="1" operator="equal">
      <formula>"ZONA RIESGO MODERADA"</formula>
    </cfRule>
    <cfRule type="cellIs" dxfId="190" priority="22" stopIfTrue="1" operator="equal">
      <formula>"ZONA RIESGO ALTA"</formula>
    </cfRule>
  </conditionalFormatting>
  <conditionalFormatting sqref="G35:G36 M35:M36">
    <cfRule type="cellIs" dxfId="189" priority="18" stopIfTrue="1" operator="equal">
      <formula>"INACEPTABLE"</formula>
    </cfRule>
    <cfRule type="cellIs" dxfId="188" priority="19" stopIfTrue="1" operator="equal">
      <formula>"IMPORTANTE"</formula>
    </cfRule>
    <cfRule type="cellIs" dxfId="187" priority="20" stopIfTrue="1" operator="equal">
      <formula>"MODERADO"</formula>
    </cfRule>
  </conditionalFormatting>
  <conditionalFormatting sqref="G35:G36 M35:M36">
    <cfRule type="cellIs" dxfId="186" priority="17" stopIfTrue="1" operator="equal">
      <formula>"TOLERABLE"</formula>
    </cfRule>
  </conditionalFormatting>
  <conditionalFormatting sqref="G35:G36 M35:M36">
    <cfRule type="cellIs" dxfId="185" priority="15" stopIfTrue="1" operator="equal">
      <formula>"ZONA RIESGO ALTA"</formula>
    </cfRule>
    <cfRule type="cellIs" dxfId="184" priority="16" stopIfTrue="1" operator="equal">
      <formula>"ZONA RIESGO EXTREMA"</formula>
    </cfRule>
  </conditionalFormatting>
  <conditionalFormatting sqref="G35:G36 M35:M36">
    <cfRule type="cellIs" dxfId="183" priority="13" stopIfTrue="1" operator="equal">
      <formula>"ZONA RIESGO BAJA"</formula>
    </cfRule>
    <cfRule type="cellIs" dxfId="182" priority="14" stopIfTrue="1" operator="equal">
      <formula>"ZONA RIESGO MODERADA"</formula>
    </cfRule>
  </conditionalFormatting>
  <conditionalFormatting sqref="G35:G36 M35:M36">
    <cfRule type="cellIs" dxfId="181" priority="11" stopIfTrue="1" operator="equal">
      <formula>"ZONA RIESGO MODERADA"</formula>
    </cfRule>
    <cfRule type="cellIs" dxfId="180" priority="12" stopIfTrue="1" operator="equal">
      <formula>"ZONA RIESGO ALTA"</formula>
    </cfRule>
  </conditionalFormatting>
  <conditionalFormatting sqref="G37:G39 M37:M39">
    <cfRule type="cellIs" dxfId="179" priority="8" stopIfTrue="1" operator="equal">
      <formula>"INACEPTABLE"</formula>
    </cfRule>
    <cfRule type="cellIs" dxfId="178" priority="9" stopIfTrue="1" operator="equal">
      <formula>"IMPORTANTE"</formula>
    </cfRule>
    <cfRule type="cellIs" dxfId="177" priority="10" stopIfTrue="1" operator="equal">
      <formula>"MODERADO"</formula>
    </cfRule>
  </conditionalFormatting>
  <conditionalFormatting sqref="G37:G39 M37:M39">
    <cfRule type="cellIs" dxfId="176" priority="7" stopIfTrue="1" operator="equal">
      <formula>"TOLERABLE"</formula>
    </cfRule>
  </conditionalFormatting>
  <conditionalFormatting sqref="G37:G39 M37:M39">
    <cfRule type="cellIs" dxfId="175" priority="5" stopIfTrue="1" operator="equal">
      <formula>"ZONA RIESGO ALTA"</formula>
    </cfRule>
    <cfRule type="cellIs" dxfId="174" priority="6" stopIfTrue="1" operator="equal">
      <formula>"ZONA RIESGO EXTREMA"</formula>
    </cfRule>
  </conditionalFormatting>
  <conditionalFormatting sqref="G37:G39 M37:M39">
    <cfRule type="cellIs" dxfId="173" priority="3" stopIfTrue="1" operator="equal">
      <formula>"ZONA RIESGO BAJA"</formula>
    </cfRule>
    <cfRule type="cellIs" dxfId="172" priority="4" stopIfTrue="1" operator="equal">
      <formula>"ZONA RIESGO MODERADA"</formula>
    </cfRule>
  </conditionalFormatting>
  <conditionalFormatting sqref="G37:G39 M37:M39">
    <cfRule type="cellIs" dxfId="171" priority="1" stopIfTrue="1" operator="equal">
      <formula>"ZONA RIESGO MODERADA"</formula>
    </cfRule>
    <cfRule type="cellIs" dxfId="170" priority="2" stopIfTrue="1" operator="equal">
      <formula>"ZONA RIESGO ALTA"</formula>
    </cfRule>
  </conditionalFormatting>
  <dataValidations count="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5:D9 D13:D17 D21:D22" xr:uid="{AB7737CE-1481-484E-9E6D-00807AF59906}">
      <formula1>#REF!</formula1>
    </dataValidation>
    <dataValidation allowBlank="1" showInputMessage="1" showErrorMessage="1" prompt="Es la materialización del riesgo y las consecuencias de su aparición. Su escala es: 5 bajo impacto, 10 medio, 20 alto impacto._x000a_" sqref="F4" xr:uid="{BA97CA7D-24D7-4F8B-BDB1-DF4BF8B3B532}"/>
    <dataValidation allowBlank="1" showInputMessage="1" showErrorMessage="1" prompt="La probabilidad se encuentra determinada por una escala de 1 a 3, siendo 1 la menor probabilidad de ocurrencia del riesgo y 3 la mayor probabilidad de  ocurrencia." sqref="E4" xr:uid="{9D1CB295-C952-427F-B8CB-4558622C23E2}"/>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0:D11" xr:uid="{4B3BBD55-748D-43DE-A1DA-6FFF7D0976B5}">
      <formula1>$A$24:$A$32</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2" xr:uid="{D8A339B9-F475-4745-932B-B2E2F62D4453}">
      <formula1>$B$10:$B$18</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8:D20" xr:uid="{BDACB3FF-CF41-4F40-B71C-BF00EC3CD3D3}">
      <formula1>$A$8:$A$14</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3:D25" xr:uid="{48A7CBA3-C3B4-4C4A-80D1-8CB7A3B7C71A}">
      <formula1>$A$35:$A$43</formula1>
    </dataValidation>
  </dataValidations>
  <hyperlinks>
    <hyperlink ref="Q21" r:id="rId1" xr:uid="{FA4AB315-07DB-4096-BB85-998FC73701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tabColor rgb="FF92D050"/>
  </sheetPr>
  <dimension ref="A1:R50"/>
  <sheetViews>
    <sheetView topLeftCell="A8" workbookViewId="0">
      <selection activeCell="C13" sqref="C13:D13"/>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5" width="11.42578125" style="10"/>
    <col min="16" max="16" width="21.28515625" style="10" customWidth="1"/>
    <col min="17" max="17" width="41.5703125" style="10" customWidth="1"/>
    <col min="18" max="16384" width="11.42578125" style="10"/>
  </cols>
  <sheetData>
    <row r="1" spans="1:18" ht="14.25" customHeight="1" x14ac:dyDescent="0.2">
      <c r="A1" s="87" t="str">
        <f>'[9]CONTEXTO ESTRATEGICO'!A1</f>
        <v>EMPRESA DE RENOVACIÓN Y DESARROLLO URBANO DE BOGOTÁ</v>
      </c>
      <c r="B1" s="88"/>
      <c r="C1" s="88"/>
      <c r="D1" s="88"/>
      <c r="E1" s="88"/>
      <c r="F1" s="88"/>
      <c r="G1" s="88"/>
      <c r="H1" s="88"/>
      <c r="I1" s="88"/>
      <c r="J1" s="88"/>
      <c r="K1" s="88"/>
      <c r="L1" s="88"/>
      <c r="M1" s="88"/>
      <c r="N1" s="89"/>
    </row>
    <row r="2" spans="1:18" ht="14.25" customHeight="1" x14ac:dyDescent="0.2">
      <c r="A2" s="90" t="s">
        <v>49</v>
      </c>
      <c r="B2" s="91"/>
      <c r="C2" s="91"/>
      <c r="D2" s="91"/>
      <c r="E2" s="91"/>
      <c r="F2" s="91"/>
      <c r="G2" s="91"/>
      <c r="H2" s="91"/>
      <c r="I2" s="91"/>
      <c r="J2" s="91"/>
      <c r="K2" s="91"/>
      <c r="L2" s="91"/>
      <c r="M2" s="91"/>
      <c r="N2" s="92"/>
    </row>
    <row r="3" spans="1:18" s="9" customFormat="1" ht="22.5" customHeight="1" x14ac:dyDescent="0.2">
      <c r="A3" s="83" t="s">
        <v>0</v>
      </c>
      <c r="B3" s="83"/>
      <c r="C3" s="81" t="s">
        <v>1</v>
      </c>
      <c r="D3" s="81"/>
      <c r="E3" s="81"/>
      <c r="F3" s="81"/>
      <c r="G3" s="81"/>
      <c r="H3" s="81"/>
      <c r="I3" s="81"/>
      <c r="J3" s="81"/>
      <c r="K3" s="81"/>
      <c r="L3" s="81"/>
      <c r="M3" s="81"/>
      <c r="N3" s="81"/>
    </row>
    <row r="4" spans="1:18" s="9" customFormat="1" ht="15" x14ac:dyDescent="0.2">
      <c r="A4" s="83"/>
      <c r="B4" s="83"/>
      <c r="C4" s="81"/>
      <c r="D4" s="81"/>
      <c r="E4" s="81"/>
      <c r="F4" s="81"/>
      <c r="G4" s="81"/>
      <c r="H4" s="81"/>
      <c r="I4" s="81"/>
      <c r="J4" s="81"/>
      <c r="K4" s="81"/>
      <c r="L4" s="81"/>
      <c r="M4" s="81"/>
      <c r="N4" s="81"/>
    </row>
    <row r="5" spans="1:18" s="24" customFormat="1" ht="63" customHeight="1" x14ac:dyDescent="0.3">
      <c r="A5" s="82" t="str">
        <f>'[9]CONTEXTO ESTRATEGICO'!A12</f>
        <v>GESTIÓN JURÍDICA Y CONTRACTUAL</v>
      </c>
      <c r="B5" s="82"/>
      <c r="C5" s="82" t="str">
        <f>[9]ANALISIS!C8</f>
        <v>Adelantar los procesos jurídicos y de contratación relacionados con el desarrollo de la misión de la Empresa de Renovación y Desarrollo Urbano de Bogotá.</v>
      </c>
      <c r="D5" s="82"/>
      <c r="E5" s="82"/>
      <c r="F5" s="82"/>
      <c r="G5" s="82"/>
      <c r="H5" s="82"/>
      <c r="I5" s="82"/>
      <c r="J5" s="82"/>
      <c r="K5" s="82"/>
      <c r="L5" s="82"/>
      <c r="M5" s="82"/>
      <c r="N5" s="82"/>
      <c r="O5" s="84"/>
      <c r="P5" s="84"/>
      <c r="Q5" s="84"/>
    </row>
    <row r="6" spans="1:18" s="19" customFormat="1" ht="12" x14ac:dyDescent="0.2">
      <c r="A6" s="62" t="s">
        <v>2</v>
      </c>
      <c r="B6" s="62" t="s">
        <v>3</v>
      </c>
      <c r="C6" s="62" t="s">
        <v>34</v>
      </c>
      <c r="D6" s="61" t="s">
        <v>4</v>
      </c>
      <c r="E6" s="61"/>
      <c r="F6" s="61" t="s">
        <v>33</v>
      </c>
      <c r="G6" s="61" t="s">
        <v>11</v>
      </c>
      <c r="H6" s="61" t="s">
        <v>12</v>
      </c>
      <c r="I6" s="61" t="s">
        <v>5</v>
      </c>
      <c r="J6" s="61"/>
      <c r="K6" s="61"/>
      <c r="L6" s="61" t="s">
        <v>6</v>
      </c>
      <c r="M6" s="61" t="s">
        <v>7</v>
      </c>
      <c r="N6" s="61" t="s">
        <v>8</v>
      </c>
      <c r="O6" s="61" t="s">
        <v>76</v>
      </c>
      <c r="P6" s="61" t="s">
        <v>77</v>
      </c>
      <c r="Q6" s="61" t="s">
        <v>78</v>
      </c>
    </row>
    <row r="7" spans="1:18" s="19" customFormat="1" ht="24" x14ac:dyDescent="0.2">
      <c r="A7" s="62"/>
      <c r="B7" s="62"/>
      <c r="C7" s="62"/>
      <c r="D7" s="11" t="s">
        <v>9</v>
      </c>
      <c r="E7" s="11" t="s">
        <v>10</v>
      </c>
      <c r="F7" s="61"/>
      <c r="G7" s="61"/>
      <c r="H7" s="61"/>
      <c r="I7" s="11" t="s">
        <v>13</v>
      </c>
      <c r="J7" s="11" t="s">
        <v>14</v>
      </c>
      <c r="K7" s="11" t="s">
        <v>15</v>
      </c>
      <c r="L7" s="61"/>
      <c r="M7" s="61"/>
      <c r="N7" s="61"/>
      <c r="O7" s="61"/>
      <c r="P7" s="61"/>
      <c r="Q7" s="61"/>
    </row>
    <row r="8" spans="1:18" s="26" customFormat="1" ht="229.5" customHeight="1" x14ac:dyDescent="0.2">
      <c r="A8" s="4" t="str">
        <f>[9]IDENTIFICACIÓN!A12</f>
        <v>R1</v>
      </c>
      <c r="B8" s="4" t="str">
        <f>'[9]CONTEXTO ESTRATEGICO'!J12</f>
        <v>Posibilidad de manipulación indebida de procesos judiciales para favorecer un interés particular.</v>
      </c>
      <c r="C8" s="27" t="s">
        <v>40</v>
      </c>
      <c r="D8" s="4">
        <f>[9]ANALISIS!C11</f>
        <v>2</v>
      </c>
      <c r="E8" s="4">
        <f>[9]ANALISIS!D11</f>
        <v>3</v>
      </c>
      <c r="F8" s="25"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c r="O8" s="35">
        <v>0.33</v>
      </c>
      <c r="P8" s="34" t="s">
        <v>161</v>
      </c>
      <c r="Q8" s="32" t="s">
        <v>106</v>
      </c>
    </row>
    <row r="9" spans="1:18" s="26" customFormat="1" ht="270" customHeight="1" x14ac:dyDescent="0.2">
      <c r="A9" s="4" t="str">
        <f>[9]IDENTIFICACIÓN!A13</f>
        <v>R2</v>
      </c>
      <c r="B9" s="4" t="str">
        <f>'[9]CONTEXTO ESTRATEGICO'!J13</f>
        <v>Estudios previos, Términos de Referencia o Pliego de Condiciones manipulados o hechos a la medida de un contratista en particular.</v>
      </c>
      <c r="C9" s="27" t="s">
        <v>40</v>
      </c>
      <c r="D9" s="4">
        <f>[9]ANALISIS!C12</f>
        <v>2</v>
      </c>
      <c r="E9" s="4">
        <f>[9]ANALISIS!D12</f>
        <v>5</v>
      </c>
      <c r="F9" s="25"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5"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c r="O9" s="35">
        <v>0.33</v>
      </c>
      <c r="P9" s="34" t="s">
        <v>103</v>
      </c>
      <c r="Q9" s="34" t="s">
        <v>162</v>
      </c>
    </row>
    <row r="10" spans="1:18" s="26" customFormat="1" ht="265.5" customHeight="1" x14ac:dyDescent="0.2">
      <c r="A10" s="4" t="str">
        <f>[9]IDENTIFICACIÓN!A14</f>
        <v>R3</v>
      </c>
      <c r="B10" s="4" t="str">
        <f>'[9]CONTEXTO ESTRATEGICO'!J14</f>
        <v>Posibilidad de retrasos y/o vencimiento en los trámites contractuales y legales.</v>
      </c>
      <c r="C10" s="27" t="s">
        <v>36</v>
      </c>
      <c r="D10" s="4">
        <f>[9]ANALISIS!C13</f>
        <v>2</v>
      </c>
      <c r="E10" s="4">
        <f>[9]ANALISIS!D13</f>
        <v>4</v>
      </c>
      <c r="F10" s="25"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5"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c r="O10" s="35">
        <v>0.33</v>
      </c>
      <c r="P10" s="34" t="s">
        <v>104</v>
      </c>
      <c r="Q10" s="34" t="s">
        <v>163</v>
      </c>
    </row>
    <row r="11" spans="1:18" s="8" customFormat="1" ht="16.5" x14ac:dyDescent="0.2">
      <c r="G11" s="14" t="s">
        <v>16</v>
      </c>
      <c r="O11" s="55"/>
      <c r="P11" s="41"/>
      <c r="Q11" s="41"/>
      <c r="R11" s="54"/>
    </row>
    <row r="12" spans="1:18" s="13" customFormat="1" ht="16.5" x14ac:dyDescent="0.25">
      <c r="A12" s="85" t="s">
        <v>41</v>
      </c>
      <c r="B12" s="85"/>
      <c r="C12" s="85" t="s">
        <v>42</v>
      </c>
      <c r="D12" s="85"/>
      <c r="E12" s="85" t="s">
        <v>43</v>
      </c>
      <c r="F12" s="85"/>
      <c r="G12" s="85"/>
      <c r="O12" s="55"/>
      <c r="P12" s="41"/>
      <c r="Q12" s="41"/>
      <c r="R12" s="41"/>
    </row>
    <row r="13" spans="1:18" s="18" customFormat="1" ht="89.25" customHeight="1" x14ac:dyDescent="0.25">
      <c r="A13" s="86" t="s">
        <v>65</v>
      </c>
      <c r="B13" s="86"/>
      <c r="C13" s="86" t="s">
        <v>66</v>
      </c>
      <c r="D13" s="86"/>
      <c r="E13" s="86" t="s">
        <v>46</v>
      </c>
      <c r="F13" s="86"/>
      <c r="G13" s="86"/>
      <c r="O13" s="55"/>
      <c r="P13" s="41"/>
      <c r="Q13" s="41"/>
      <c r="R13" s="41"/>
    </row>
    <row r="14" spans="1:18" s="18" customFormat="1" ht="14.25" customHeight="1" x14ac:dyDescent="0.25">
      <c r="A14" s="69" t="s">
        <v>75</v>
      </c>
      <c r="B14" s="74"/>
      <c r="C14" s="74"/>
      <c r="D14" s="74"/>
      <c r="E14" s="74"/>
      <c r="F14" s="74"/>
      <c r="G14" s="70"/>
    </row>
    <row r="15" spans="1:18" x14ac:dyDescent="0.2">
      <c r="C15" s="13"/>
    </row>
    <row r="16" spans="1:18"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8">
    <mergeCell ref="O5:Q5"/>
    <mergeCell ref="O6:O7"/>
    <mergeCell ref="P6:P7"/>
    <mergeCell ref="Q6:Q7"/>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89" priority="8" stopIfTrue="1" operator="equal">
      <formula>"INACEPTABLE"</formula>
    </cfRule>
    <cfRule type="cellIs" dxfId="88" priority="9" stopIfTrue="1" operator="equal">
      <formula>"IMPORTANTE"</formula>
    </cfRule>
    <cfRule type="cellIs" dxfId="87" priority="10" stopIfTrue="1" operator="equal">
      <formula>"MODERADO"</formula>
    </cfRule>
  </conditionalFormatting>
  <conditionalFormatting sqref="F8:F10 L8:L10">
    <cfRule type="cellIs" dxfId="86" priority="7" stopIfTrue="1" operator="equal">
      <formula>"TOLERABLE"</formula>
    </cfRule>
  </conditionalFormatting>
  <conditionalFormatting sqref="F8:F10 L8:L10">
    <cfRule type="cellIs" dxfId="85" priority="5" stopIfTrue="1" operator="equal">
      <formula>"ZONA RIESGO ALTA"</formula>
    </cfRule>
    <cfRule type="cellIs" dxfId="84" priority="6" stopIfTrue="1" operator="equal">
      <formula>"ZONA RIESGO EXTREMA"</formula>
    </cfRule>
  </conditionalFormatting>
  <conditionalFormatting sqref="F8:F10 L8:L10">
    <cfRule type="cellIs" dxfId="83" priority="3" stopIfTrue="1" operator="equal">
      <formula>"ZONA RIESGO BAJA"</formula>
    </cfRule>
    <cfRule type="cellIs" dxfId="82" priority="4" stopIfTrue="1" operator="equal">
      <formula>"ZONA RIESGO MODERADA"</formula>
    </cfRule>
  </conditionalFormatting>
  <conditionalFormatting sqref="F8:F10 L8:L10">
    <cfRule type="cellIs" dxfId="81" priority="1" stopIfTrue="1" operator="equal">
      <formula>"ZONA RIESGO MODERADA"</formula>
    </cfRule>
    <cfRule type="cellIs" dxfId="8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800-000000000000}"/>
    <dataValidation allowBlank="1" showInputMessage="1" showErrorMessage="1" prompt="Es la materialización del riesgo y las consecuencias de su aparición. Su escala es: 5 bajo impacto, 10 medio, 20 alto impacto._x000a_" sqref="E7" xr:uid="{00000000-0002-0000-08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800-000002000000}">
      <formula1>$A$11:$A$17</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tabColor rgb="FF92D050"/>
  </sheetPr>
  <dimension ref="A1:Q16"/>
  <sheetViews>
    <sheetView topLeftCell="H6" workbookViewId="0">
      <selection activeCell="O8" sqref="O8"/>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5" width="11.42578125" style="10"/>
    <col min="16" max="16" width="25.140625" style="10" customWidth="1"/>
    <col min="17" max="17" width="59" style="10" customWidth="1"/>
    <col min="18" max="16384" width="11.42578125" style="10"/>
  </cols>
  <sheetData>
    <row r="1" spans="1:17" ht="14.25" customHeight="1" x14ac:dyDescent="0.2">
      <c r="A1" s="87" t="str">
        <f>'[10]CONTEXTO ESTRATEGICO'!A1</f>
        <v>EMPRESA DE RENOVACIÓN Y DESARROLLO URBANO DE BOGOTA</v>
      </c>
      <c r="B1" s="88"/>
      <c r="C1" s="88"/>
      <c r="D1" s="88"/>
      <c r="E1" s="88"/>
      <c r="F1" s="88"/>
      <c r="G1" s="88"/>
      <c r="H1" s="88"/>
      <c r="I1" s="88"/>
      <c r="J1" s="88"/>
      <c r="K1" s="88"/>
      <c r="L1" s="88"/>
      <c r="M1" s="88"/>
      <c r="N1" s="89"/>
    </row>
    <row r="2" spans="1:17" ht="14.25" customHeight="1" x14ac:dyDescent="0.2">
      <c r="A2" s="90" t="s">
        <v>49</v>
      </c>
      <c r="B2" s="91"/>
      <c r="C2" s="91"/>
      <c r="D2" s="91"/>
      <c r="E2" s="91"/>
      <c r="F2" s="91"/>
      <c r="G2" s="91"/>
      <c r="H2" s="91"/>
      <c r="I2" s="91"/>
      <c r="J2" s="91"/>
      <c r="K2" s="91"/>
      <c r="L2" s="91"/>
      <c r="M2" s="91"/>
      <c r="N2" s="92"/>
    </row>
    <row r="3" spans="1:17" s="9" customFormat="1" ht="22.5" customHeight="1" x14ac:dyDescent="0.2">
      <c r="A3" s="83" t="s">
        <v>0</v>
      </c>
      <c r="B3" s="83"/>
      <c r="C3" s="81" t="s">
        <v>1</v>
      </c>
      <c r="D3" s="81"/>
      <c r="E3" s="81"/>
      <c r="F3" s="81"/>
      <c r="G3" s="81"/>
      <c r="H3" s="81"/>
      <c r="I3" s="81"/>
      <c r="J3" s="81"/>
      <c r="K3" s="81"/>
      <c r="L3" s="81"/>
      <c r="M3" s="81"/>
      <c r="N3" s="81"/>
    </row>
    <row r="4" spans="1:17" s="9" customFormat="1" ht="15.75" customHeight="1" x14ac:dyDescent="0.2">
      <c r="A4" s="83"/>
      <c r="B4" s="83"/>
      <c r="C4" s="81"/>
      <c r="D4" s="81"/>
      <c r="E4" s="81"/>
      <c r="F4" s="81"/>
      <c r="G4" s="81"/>
      <c r="H4" s="81"/>
      <c r="I4" s="81"/>
      <c r="J4" s="81"/>
      <c r="K4" s="81"/>
      <c r="L4" s="81"/>
      <c r="M4" s="81"/>
      <c r="N4" s="81"/>
    </row>
    <row r="5" spans="1:17" s="24" customFormat="1" ht="63" customHeight="1" x14ac:dyDescent="0.3">
      <c r="A5" s="82" t="str">
        <f>'[10]CONTEXTO ESTRATEGICO'!A12</f>
        <v>GESTIÓN FINANCIERA</v>
      </c>
      <c r="B5" s="82"/>
      <c r="C5" s="82"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82"/>
      <c r="E5" s="82"/>
      <c r="F5" s="82"/>
      <c r="G5" s="82"/>
      <c r="H5" s="82"/>
      <c r="I5" s="82"/>
      <c r="J5" s="82"/>
      <c r="K5" s="82"/>
      <c r="L5" s="82"/>
      <c r="M5" s="82"/>
      <c r="N5" s="82"/>
      <c r="O5" s="84"/>
      <c r="P5" s="84"/>
      <c r="Q5" s="84"/>
    </row>
    <row r="6" spans="1:17" s="19" customFormat="1" ht="12" x14ac:dyDescent="0.2">
      <c r="A6" s="62" t="s">
        <v>2</v>
      </c>
      <c r="B6" s="62" t="s">
        <v>3</v>
      </c>
      <c r="C6" s="62" t="s">
        <v>34</v>
      </c>
      <c r="D6" s="61" t="s">
        <v>4</v>
      </c>
      <c r="E6" s="61"/>
      <c r="F6" s="61" t="s">
        <v>33</v>
      </c>
      <c r="G6" s="61" t="s">
        <v>11</v>
      </c>
      <c r="H6" s="61" t="s">
        <v>12</v>
      </c>
      <c r="I6" s="61" t="s">
        <v>5</v>
      </c>
      <c r="J6" s="61"/>
      <c r="K6" s="61"/>
      <c r="L6" s="61" t="s">
        <v>6</v>
      </c>
      <c r="M6" s="61" t="s">
        <v>7</v>
      </c>
      <c r="N6" s="61" t="s">
        <v>8</v>
      </c>
      <c r="O6" s="61" t="s">
        <v>76</v>
      </c>
      <c r="P6" s="61" t="s">
        <v>77</v>
      </c>
      <c r="Q6" s="61" t="s">
        <v>78</v>
      </c>
    </row>
    <row r="7" spans="1:17" s="19" customFormat="1" ht="24" x14ac:dyDescent="0.2">
      <c r="A7" s="62"/>
      <c r="B7" s="62"/>
      <c r="C7" s="62"/>
      <c r="D7" s="11" t="s">
        <v>9</v>
      </c>
      <c r="E7" s="11" t="s">
        <v>10</v>
      </c>
      <c r="F7" s="61"/>
      <c r="G7" s="61"/>
      <c r="H7" s="61"/>
      <c r="I7" s="11" t="s">
        <v>13</v>
      </c>
      <c r="J7" s="11" t="s">
        <v>14</v>
      </c>
      <c r="K7" s="11" t="s">
        <v>15</v>
      </c>
      <c r="L7" s="61"/>
      <c r="M7" s="61"/>
      <c r="N7" s="61"/>
      <c r="O7" s="61"/>
      <c r="P7" s="61"/>
      <c r="Q7" s="61"/>
    </row>
    <row r="8" spans="1:17" s="26" customFormat="1" ht="231" customHeight="1" x14ac:dyDescent="0.2">
      <c r="A8" s="4" t="str">
        <f>[10]IDENTIFICACIÓN!A12</f>
        <v>R1</v>
      </c>
      <c r="B8" s="4" t="str">
        <f>'[10]CONTEXTO ESTRATEGICO'!J12</f>
        <v>Posibilidad de alteración de la información financiera.</v>
      </c>
      <c r="C8" s="27" t="s">
        <v>40</v>
      </c>
      <c r="D8" s="4">
        <f>[10]ANALISIS!C11</f>
        <v>1</v>
      </c>
      <c r="E8" s="4">
        <f>[10]ANALISIS!D11</f>
        <v>4</v>
      </c>
      <c r="F8" s="25" t="str">
        <f>[10]ANALISIS!H11</f>
        <v>ZONA RIESGO ALTA</v>
      </c>
      <c r="G8" s="4" t="str">
        <f>CONCATENATE('[10]VALORACION CONTROLES'!C12,". ",'[10]VALORACION CONTROLES'!C13,". ",'[10]VALORACION CONTROLES'!C14)</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c r="O8" s="37">
        <v>0</v>
      </c>
      <c r="P8" s="44" t="s">
        <v>84</v>
      </c>
      <c r="Q8" s="42" t="s">
        <v>112</v>
      </c>
    </row>
    <row r="9" spans="1:17" s="26" customFormat="1" ht="279.75" customHeight="1" x14ac:dyDescent="0.2">
      <c r="A9" s="4" t="str">
        <f>[10]IDENTIFICACIÓN!A13</f>
        <v>R2</v>
      </c>
      <c r="B9" s="4" t="str">
        <f>'[10]CONTEXTO ESTRATEGICO'!J13</f>
        <v xml:space="preserve">Inoportunidad en la articulación e interacción con los demas procesos en la realización de los pagos. </v>
      </c>
      <c r="C9" s="27" t="s">
        <v>36</v>
      </c>
      <c r="D9" s="4">
        <f>[10]ANALISIS!C12</f>
        <v>3</v>
      </c>
      <c r="E9" s="4">
        <f>[10]ANALISIS!D12</f>
        <v>2</v>
      </c>
      <c r="F9" s="25" t="str">
        <f>[10]ANALISIS!H12</f>
        <v>ZONA RIESGO MODERADA</v>
      </c>
      <c r="G9" s="4" t="str">
        <f>CONCATENATE('[10]VALORACION CONTROLES'!C13,". ",'[10]VALORACION CONTROLES'!C14,". ",'[10]VALORACION CONTROLES'!C15)</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5"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c r="O9" s="37">
        <v>1</v>
      </c>
      <c r="P9" s="42" t="s">
        <v>85</v>
      </c>
      <c r="Q9" s="42" t="s">
        <v>113</v>
      </c>
    </row>
    <row r="10" spans="1:17" s="7" customFormat="1" ht="15" customHeight="1" x14ac:dyDescent="0.2"/>
    <row r="11" spans="1:17" s="13" customFormat="1" ht="15" x14ac:dyDescent="0.25">
      <c r="A11" s="85" t="s">
        <v>41</v>
      </c>
      <c r="B11" s="85"/>
      <c r="C11" s="85" t="s">
        <v>42</v>
      </c>
      <c r="D11" s="85"/>
      <c r="E11" s="85" t="s">
        <v>43</v>
      </c>
      <c r="F11" s="85"/>
      <c r="G11" s="85"/>
    </row>
    <row r="12" spans="1:17" s="18" customFormat="1" ht="63.75" customHeight="1" x14ac:dyDescent="0.25">
      <c r="A12" s="86" t="s">
        <v>67</v>
      </c>
      <c r="B12" s="86"/>
      <c r="C12" s="86" t="s">
        <v>68</v>
      </c>
      <c r="D12" s="86"/>
      <c r="E12" s="86" t="s">
        <v>46</v>
      </c>
      <c r="F12" s="86"/>
      <c r="G12" s="86"/>
    </row>
    <row r="13" spans="1:17" s="18" customFormat="1" ht="14.25" customHeight="1" x14ac:dyDescent="0.25">
      <c r="A13" s="69" t="s">
        <v>75</v>
      </c>
      <c r="B13" s="74"/>
      <c r="C13" s="74"/>
      <c r="D13" s="74"/>
      <c r="E13" s="74"/>
      <c r="F13" s="74"/>
      <c r="G13" s="70"/>
    </row>
    <row r="14" spans="1:17" x14ac:dyDescent="0.2">
      <c r="C14" s="13"/>
    </row>
    <row r="15" spans="1:17" s="8" customFormat="1" ht="15" x14ac:dyDescent="0.2">
      <c r="G15" s="14" t="s">
        <v>17</v>
      </c>
    </row>
    <row r="16" spans="1:17" s="8" customFormat="1" ht="15" x14ac:dyDescent="0.2">
      <c r="G16" s="14" t="s">
        <v>18</v>
      </c>
    </row>
  </sheetData>
  <mergeCells count="28">
    <mergeCell ref="O5:Q5"/>
    <mergeCell ref="O6:O7"/>
    <mergeCell ref="P6:P7"/>
    <mergeCell ref="Q6:Q7"/>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phoneticPr fontId="29" type="noConversion"/>
  <conditionalFormatting sqref="F8:F9 L8:L9">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8:F9 L8:L9">
    <cfRule type="cellIs" dxfId="76" priority="7" stopIfTrue="1" operator="equal">
      <formula>"TOLERABLE"</formula>
    </cfRule>
  </conditionalFormatting>
  <conditionalFormatting sqref="F8:F9 L8:L9">
    <cfRule type="cellIs" dxfId="75" priority="5" stopIfTrue="1" operator="equal">
      <formula>"ZONA RIESGO ALTA"</formula>
    </cfRule>
    <cfRule type="cellIs" dxfId="74" priority="6" stopIfTrue="1" operator="equal">
      <formula>"ZONA RIESGO EXTREMA"</formula>
    </cfRule>
  </conditionalFormatting>
  <conditionalFormatting sqref="F8:F9 L8:L9">
    <cfRule type="cellIs" dxfId="73" priority="3" stopIfTrue="1" operator="equal">
      <formula>"ZONA RIESGO BAJA"</formula>
    </cfRule>
    <cfRule type="cellIs" dxfId="72" priority="4" stopIfTrue="1" operator="equal">
      <formula>"ZONA RIESGO MODERADA"</formula>
    </cfRule>
  </conditionalFormatting>
  <conditionalFormatting sqref="F8:F9 L8:L9">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900-000000000000}"/>
    <dataValidation allowBlank="1" showInputMessage="1" showErrorMessage="1" prompt="Es la materialización del riesgo y las consecuencias de su aparición. Su escala es: 5 bajo impacto, 10 medio, 20 alto impacto._x000a_" sqref="E7" xr:uid="{00000000-0002-0000-09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900-000002000000}">
      <formula1>#REF!</formula1>
    </dataValidation>
  </dataValidations>
  <hyperlinks>
    <hyperlink ref="P8" r:id="rId1" xr:uid="{5F4D6DB6-7B1D-4D01-B5E7-22D20F9CF60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tabColor rgb="FF92D050"/>
  </sheetPr>
  <dimension ref="A1:R16"/>
  <sheetViews>
    <sheetView topLeftCell="H9" workbookViewId="0">
      <selection activeCell="H18" sqref="H18"/>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5" width="11.42578125" style="10"/>
    <col min="16" max="16" width="26.85546875" style="10" customWidth="1"/>
    <col min="17" max="17" width="58.85546875" style="10" customWidth="1"/>
    <col min="18" max="18" width="35.7109375" style="10" customWidth="1"/>
    <col min="19" max="16384" width="11.42578125" style="10"/>
  </cols>
  <sheetData>
    <row r="1" spans="1:18" ht="14.25" customHeight="1" x14ac:dyDescent="0.2">
      <c r="A1" s="87" t="str">
        <f>'[11]CONTEXTO ESTRATEGICO'!A1</f>
        <v>EMPRESA DE RENOVACIÓN Y DESARROLLO URBANO DE BOGOTA</v>
      </c>
      <c r="B1" s="88"/>
      <c r="C1" s="88"/>
      <c r="D1" s="88"/>
      <c r="E1" s="88"/>
      <c r="F1" s="88"/>
      <c r="G1" s="88"/>
      <c r="H1" s="88"/>
      <c r="I1" s="88"/>
      <c r="J1" s="88"/>
      <c r="K1" s="88"/>
      <c r="L1" s="88"/>
      <c r="M1" s="88"/>
      <c r="N1" s="89"/>
    </row>
    <row r="2" spans="1:18" ht="14.25" customHeight="1" x14ac:dyDescent="0.2">
      <c r="A2" s="90" t="s">
        <v>49</v>
      </c>
      <c r="B2" s="91"/>
      <c r="C2" s="91"/>
      <c r="D2" s="91"/>
      <c r="E2" s="91"/>
      <c r="F2" s="91"/>
      <c r="G2" s="91"/>
      <c r="H2" s="91"/>
      <c r="I2" s="91"/>
      <c r="J2" s="91"/>
      <c r="K2" s="91"/>
      <c r="L2" s="91"/>
      <c r="M2" s="91"/>
      <c r="N2" s="92"/>
    </row>
    <row r="3" spans="1:18" s="9" customFormat="1" ht="22.5" customHeight="1" x14ac:dyDescent="0.2">
      <c r="A3" s="83" t="s">
        <v>0</v>
      </c>
      <c r="B3" s="83"/>
      <c r="C3" s="81" t="s">
        <v>1</v>
      </c>
      <c r="D3" s="81"/>
      <c r="E3" s="81"/>
      <c r="F3" s="81"/>
      <c r="G3" s="81"/>
      <c r="H3" s="81"/>
      <c r="I3" s="81"/>
      <c r="J3" s="81"/>
      <c r="K3" s="81"/>
      <c r="L3" s="81"/>
      <c r="M3" s="81"/>
      <c r="N3" s="81"/>
    </row>
    <row r="4" spans="1:18" s="9" customFormat="1" ht="15" x14ac:dyDescent="0.2">
      <c r="A4" s="83"/>
      <c r="B4" s="83"/>
      <c r="C4" s="81"/>
      <c r="D4" s="81"/>
      <c r="E4" s="81"/>
      <c r="F4" s="81"/>
      <c r="G4" s="81"/>
      <c r="H4" s="81"/>
      <c r="I4" s="81"/>
      <c r="J4" s="81"/>
      <c r="K4" s="81"/>
      <c r="L4" s="81"/>
      <c r="M4" s="81"/>
      <c r="N4" s="81"/>
    </row>
    <row r="5" spans="1:18" s="24" customFormat="1" ht="63" customHeight="1" x14ac:dyDescent="0.3">
      <c r="A5" s="82" t="str">
        <f>'[11]CONTEXTO ESTRATEGICO'!A12</f>
        <v>GESTIÓN DE TALENTO HUMANO</v>
      </c>
      <c r="B5" s="82"/>
      <c r="C5" s="82"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82"/>
      <c r="E5" s="82"/>
      <c r="F5" s="82"/>
      <c r="G5" s="82"/>
      <c r="H5" s="82"/>
      <c r="I5" s="82"/>
      <c r="J5" s="82"/>
      <c r="K5" s="82"/>
      <c r="L5" s="82"/>
      <c r="M5" s="82"/>
      <c r="N5" s="82"/>
      <c r="O5" s="84"/>
      <c r="P5" s="84"/>
      <c r="Q5" s="84"/>
    </row>
    <row r="6" spans="1:18" s="19" customFormat="1" ht="12" x14ac:dyDescent="0.2">
      <c r="A6" s="62" t="s">
        <v>2</v>
      </c>
      <c r="B6" s="62" t="s">
        <v>3</v>
      </c>
      <c r="C6" s="108" t="s">
        <v>34</v>
      </c>
      <c r="D6" s="61" t="s">
        <v>52</v>
      </c>
      <c r="E6" s="61"/>
      <c r="F6" s="61" t="s">
        <v>33</v>
      </c>
      <c r="G6" s="61" t="s">
        <v>11</v>
      </c>
      <c r="H6" s="61" t="s">
        <v>12</v>
      </c>
      <c r="I6" s="61" t="s">
        <v>5</v>
      </c>
      <c r="J6" s="61"/>
      <c r="K6" s="61"/>
      <c r="L6" s="61" t="s">
        <v>6</v>
      </c>
      <c r="M6" s="61" t="s">
        <v>7</v>
      </c>
      <c r="N6" s="61" t="s">
        <v>8</v>
      </c>
      <c r="O6" s="61" t="s">
        <v>76</v>
      </c>
      <c r="P6" s="61" t="s">
        <v>77</v>
      </c>
      <c r="Q6" s="61" t="s">
        <v>78</v>
      </c>
    </row>
    <row r="7" spans="1:18" s="19" customFormat="1" ht="24" x14ac:dyDescent="0.2">
      <c r="A7" s="62"/>
      <c r="B7" s="62"/>
      <c r="C7" s="108"/>
      <c r="D7" s="11" t="s">
        <v>9</v>
      </c>
      <c r="E7" s="11" t="s">
        <v>10</v>
      </c>
      <c r="F7" s="61"/>
      <c r="G7" s="61"/>
      <c r="H7" s="61"/>
      <c r="I7" s="11" t="s">
        <v>13</v>
      </c>
      <c r="J7" s="11" t="s">
        <v>14</v>
      </c>
      <c r="K7" s="11" t="s">
        <v>15</v>
      </c>
      <c r="L7" s="61"/>
      <c r="M7" s="61"/>
      <c r="N7" s="61"/>
      <c r="O7" s="61"/>
      <c r="P7" s="61"/>
      <c r="Q7" s="61"/>
      <c r="R7" s="47" t="s">
        <v>90</v>
      </c>
    </row>
    <row r="8" spans="1:18" s="26" customFormat="1" ht="191.25"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7" t="s">
        <v>36</v>
      </c>
      <c r="D8" s="4">
        <f>[11]ANALISIS!C11</f>
        <v>4</v>
      </c>
      <c r="E8" s="4">
        <f>[11]ANALISIS!D11</f>
        <v>1</v>
      </c>
      <c r="F8" s="25" t="str">
        <f>[11]ANALISIS!H11</f>
        <v>ZONA RIESGO MODERADA</v>
      </c>
      <c r="G8" s="4" t="str">
        <f>CONCATENATE('[11]VALORACION CONTROLES'!C12,". ",'[11]VALORACION CONTROLES'!C13,". ",'[11]VALORACION CONTROLES'!C14)</f>
        <v xml:space="preserve">Cada vez que se elabora la nómina,  antes de entregarla  a contabilidad, el profesional de talento humano revisa los valores a pagar para verificar que se esten pagando conforme a los criterios establecidos 
. . </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5"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c r="O8" s="45">
        <v>0.25</v>
      </c>
      <c r="P8" s="42" t="s">
        <v>86</v>
      </c>
      <c r="Q8" s="46" t="s">
        <v>160</v>
      </c>
      <c r="R8" s="46" t="s">
        <v>91</v>
      </c>
    </row>
    <row r="9" spans="1:18" s="26" customFormat="1" ht="242.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7" t="s">
        <v>36</v>
      </c>
      <c r="D9" s="4">
        <f>[11]ANALISIS!C12</f>
        <v>4</v>
      </c>
      <c r="E9" s="4">
        <f>[11]ANALISIS!D12</f>
        <v>1</v>
      </c>
      <c r="F9" s="25" t="str">
        <f>[11]ANALISIS!H12</f>
        <v>ZONA RIESGO MODERADA</v>
      </c>
      <c r="G9" s="4" t="str">
        <f>CONCATENATE('[11]VALORACION CONTROLES'!C13,". ",'[11]VALORACION CONTROLES'!C14,". ",'[11]VALORACION CONTROLES'!C15)</f>
        <v>. . El profesional de bienestar realiza inscripciones previas a la realización de las actividades de bienestar cuando están dirigidas a grupos específicos.</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c r="O9" s="45">
        <v>0.5</v>
      </c>
      <c r="P9" s="42" t="s">
        <v>87</v>
      </c>
      <c r="Q9" s="46" t="s">
        <v>157</v>
      </c>
      <c r="R9" s="33" t="s">
        <v>158</v>
      </c>
    </row>
    <row r="10" spans="1:18" s="26" customFormat="1" ht="179.25" customHeight="1"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7" t="s">
        <v>36</v>
      </c>
      <c r="D10" s="4">
        <f>[11]ANALISIS!C13</f>
        <v>3</v>
      </c>
      <c r="E10" s="4">
        <f>[11]ANALISIS!D13</f>
        <v>1</v>
      </c>
      <c r="F10" s="25" t="str">
        <f>[11]ANALISIS!H13</f>
        <v>ZONA RIESGO BAJA</v>
      </c>
      <c r="G10" s="4" t="str">
        <f>CONCATENATE('[11]VALORACION CONTROLES'!C21,". ",'[11]VALORACION CONTROLES'!C22,". ",'[11]VALORACION CONTROLES'!C23)</f>
        <v xml:space="preserve">. . </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5"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c r="O10" s="45">
        <v>0.5</v>
      </c>
      <c r="P10" s="42" t="s">
        <v>88</v>
      </c>
      <c r="Q10" s="46" t="s">
        <v>159</v>
      </c>
      <c r="R10" s="42" t="s">
        <v>89</v>
      </c>
    </row>
    <row r="12" spans="1:18" s="13" customFormat="1" ht="15" x14ac:dyDescent="0.25">
      <c r="A12" s="85" t="s">
        <v>41</v>
      </c>
      <c r="B12" s="85"/>
      <c r="C12" s="85" t="s">
        <v>42</v>
      </c>
      <c r="D12" s="85"/>
      <c r="E12" s="85" t="s">
        <v>43</v>
      </c>
      <c r="F12" s="85"/>
      <c r="G12" s="85"/>
    </row>
    <row r="13" spans="1:18" s="18" customFormat="1" ht="53.25" customHeight="1" x14ac:dyDescent="0.25">
      <c r="A13" s="86" t="s">
        <v>69</v>
      </c>
      <c r="B13" s="86"/>
      <c r="C13" s="86" t="s">
        <v>68</v>
      </c>
      <c r="D13" s="86"/>
      <c r="E13" s="86" t="s">
        <v>46</v>
      </c>
      <c r="F13" s="86"/>
      <c r="G13" s="86"/>
    </row>
    <row r="14" spans="1:18" s="18" customFormat="1" ht="14.25" customHeight="1" x14ac:dyDescent="0.25">
      <c r="A14" s="69" t="s">
        <v>75</v>
      </c>
      <c r="B14" s="74"/>
      <c r="C14" s="74"/>
      <c r="D14" s="74"/>
      <c r="E14" s="74"/>
      <c r="F14" s="74"/>
      <c r="G14" s="70"/>
    </row>
    <row r="15" spans="1:18" x14ac:dyDescent="0.2">
      <c r="C15" s="13"/>
    </row>
    <row r="16" spans="1:18" s="8" customFormat="1" ht="15" x14ac:dyDescent="0.2">
      <c r="G16" s="14" t="s">
        <v>17</v>
      </c>
    </row>
  </sheetData>
  <mergeCells count="28">
    <mergeCell ref="O5:Q5"/>
    <mergeCell ref="O6:O7"/>
    <mergeCell ref="P6:P7"/>
    <mergeCell ref="Q6:Q7"/>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 ref="L6:L7"/>
    <mergeCell ref="A14:G14"/>
    <mergeCell ref="A12:B12"/>
    <mergeCell ref="C12:D12"/>
    <mergeCell ref="E12:G12"/>
    <mergeCell ref="A13:B13"/>
    <mergeCell ref="C13:D13"/>
    <mergeCell ref="E13:G13"/>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A00-000000000000}"/>
    <dataValidation allowBlank="1" showInputMessage="1" showErrorMessage="1" prompt="Es la materialización del riesgo y las consecuencias de su aparición. Su escala es: 5 bajo impacto, 10 medio, 20 alto impacto._x000a_" sqref="E7" xr:uid="{00000000-0002-0000-0A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A00-000002000000}">
      <formula1>$A$38:$A$46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tabColor rgb="FF92D050"/>
  </sheetPr>
  <dimension ref="A1:Q12"/>
  <sheetViews>
    <sheetView topLeftCell="H1" workbookViewId="0">
      <selection activeCell="P8" sqref="P8"/>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 min="16" max="16" width="30.7109375" customWidth="1"/>
    <col min="17" max="17" width="23.140625" customWidth="1"/>
  </cols>
  <sheetData>
    <row r="1" spans="1:17" ht="14.25" customHeight="1" x14ac:dyDescent="0.25">
      <c r="A1" s="114" t="str">
        <f>'[12]CONTEXTO ESTRATEGICO'!A1</f>
        <v>EMPRESA DE RENOVACIÓN Y DESARROLLO URBANO DE BOGOTÁ</v>
      </c>
      <c r="B1" s="115"/>
      <c r="C1" s="115"/>
      <c r="D1" s="115"/>
      <c r="E1" s="115"/>
      <c r="F1" s="115"/>
      <c r="G1" s="115"/>
      <c r="H1" s="115"/>
      <c r="I1" s="115"/>
      <c r="J1" s="115"/>
      <c r="K1" s="115"/>
      <c r="L1" s="115"/>
      <c r="M1" s="115"/>
      <c r="N1" s="116"/>
    </row>
    <row r="2" spans="1:17" ht="14.25" customHeight="1" x14ac:dyDescent="0.25">
      <c r="A2" s="117" t="s">
        <v>49</v>
      </c>
      <c r="B2" s="118"/>
      <c r="C2" s="118"/>
      <c r="D2" s="118"/>
      <c r="E2" s="118"/>
      <c r="F2" s="118"/>
      <c r="G2" s="118"/>
      <c r="H2" s="118"/>
      <c r="I2" s="118"/>
      <c r="J2" s="118"/>
      <c r="K2" s="118"/>
      <c r="L2" s="118"/>
      <c r="M2" s="118"/>
      <c r="N2" s="119"/>
    </row>
    <row r="3" spans="1:17" ht="22.5" customHeight="1" x14ac:dyDescent="0.25">
      <c r="A3" s="113" t="s">
        <v>0</v>
      </c>
      <c r="B3" s="113"/>
      <c r="C3" s="109" t="s">
        <v>1</v>
      </c>
      <c r="D3" s="109"/>
      <c r="E3" s="109"/>
      <c r="F3" s="109"/>
      <c r="G3" s="109"/>
      <c r="H3" s="109"/>
      <c r="I3" s="109"/>
      <c r="J3" s="109"/>
      <c r="K3" s="109"/>
      <c r="L3" s="109"/>
      <c r="M3" s="109"/>
      <c r="N3" s="109"/>
    </row>
    <row r="4" spans="1:17" x14ac:dyDescent="0.25">
      <c r="A4" s="113"/>
      <c r="B4" s="113"/>
      <c r="C4" s="109"/>
      <c r="D4" s="109"/>
      <c r="E4" s="109"/>
      <c r="F4" s="109"/>
      <c r="G4" s="109"/>
      <c r="H4" s="109"/>
      <c r="I4" s="109"/>
      <c r="J4" s="109"/>
      <c r="K4" s="109"/>
      <c r="L4" s="109"/>
      <c r="M4" s="109"/>
      <c r="N4" s="109"/>
    </row>
    <row r="5" spans="1:17" ht="50.25" customHeight="1" x14ac:dyDescent="0.25">
      <c r="A5" s="120" t="str">
        <f>'[12]CONTEXTO ESTRATEGICO'!A12</f>
        <v>GESTIÓN AMBIENTAL</v>
      </c>
      <c r="B5" s="120"/>
      <c r="C5" s="110"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110"/>
      <c r="E5" s="110"/>
      <c r="F5" s="110"/>
      <c r="G5" s="110"/>
      <c r="H5" s="110"/>
      <c r="I5" s="110"/>
      <c r="J5" s="110"/>
      <c r="K5" s="110"/>
      <c r="L5" s="110"/>
      <c r="M5" s="110"/>
      <c r="N5" s="110"/>
      <c r="O5" s="84"/>
      <c r="P5" s="84"/>
      <c r="Q5" s="84"/>
    </row>
    <row r="6" spans="1:17" x14ac:dyDescent="0.25">
      <c r="A6" s="112" t="s">
        <v>2</v>
      </c>
      <c r="B6" s="112" t="s">
        <v>3</v>
      </c>
      <c r="C6" s="112" t="s">
        <v>34</v>
      </c>
      <c r="D6" s="111" t="s">
        <v>4</v>
      </c>
      <c r="E6" s="111"/>
      <c r="F6" s="111" t="s">
        <v>33</v>
      </c>
      <c r="G6" s="111" t="s">
        <v>11</v>
      </c>
      <c r="H6" s="111" t="s">
        <v>12</v>
      </c>
      <c r="I6" s="111" t="s">
        <v>5</v>
      </c>
      <c r="J6" s="111"/>
      <c r="K6" s="111"/>
      <c r="L6" s="111" t="s">
        <v>6</v>
      </c>
      <c r="M6" s="111" t="s">
        <v>7</v>
      </c>
      <c r="N6" s="111" t="s">
        <v>8</v>
      </c>
      <c r="O6" s="61" t="s">
        <v>76</v>
      </c>
      <c r="P6" s="61" t="s">
        <v>77</v>
      </c>
      <c r="Q6" s="61" t="s">
        <v>78</v>
      </c>
    </row>
    <row r="7" spans="1:17" ht="33.75" x14ac:dyDescent="0.25">
      <c r="A7" s="112"/>
      <c r="B7" s="112"/>
      <c r="C7" s="112"/>
      <c r="D7" s="1" t="s">
        <v>9</v>
      </c>
      <c r="E7" s="1" t="s">
        <v>10</v>
      </c>
      <c r="F7" s="111"/>
      <c r="G7" s="111"/>
      <c r="H7" s="111"/>
      <c r="I7" s="1" t="s">
        <v>13</v>
      </c>
      <c r="J7" s="1" t="s">
        <v>14</v>
      </c>
      <c r="K7" s="1" t="s">
        <v>15</v>
      </c>
      <c r="L7" s="111"/>
      <c r="M7" s="111"/>
      <c r="N7" s="111"/>
      <c r="O7" s="61"/>
      <c r="P7" s="61"/>
      <c r="Q7" s="61"/>
    </row>
    <row r="8" spans="1:17" ht="280.5" x14ac:dyDescent="0.25">
      <c r="A8" s="2" t="str">
        <f>[12]IDENTIFICACIÓN!A12</f>
        <v>R1</v>
      </c>
      <c r="B8" s="2" t="str">
        <f>'[12]CONTEXTO ESTRATEGICO'!J12</f>
        <v>Posibilidad de no gestionar los aspectos ambientales generados dentro o fuera de la Empresa.</v>
      </c>
      <c r="C8" s="27"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c r="O8" s="45">
        <v>0</v>
      </c>
      <c r="P8" s="42" t="s">
        <v>156</v>
      </c>
      <c r="Q8" s="46" t="s">
        <v>105</v>
      </c>
    </row>
    <row r="10" spans="1:17" s="13" customFormat="1" x14ac:dyDescent="0.25">
      <c r="A10" s="85" t="s">
        <v>41</v>
      </c>
      <c r="B10" s="85"/>
      <c r="C10" s="85" t="s">
        <v>42</v>
      </c>
      <c r="D10" s="85"/>
      <c r="E10" s="85" t="s">
        <v>43</v>
      </c>
      <c r="F10" s="85"/>
      <c r="G10" s="85"/>
    </row>
    <row r="11" spans="1:17" s="18" customFormat="1" ht="67.5" customHeight="1" x14ac:dyDescent="0.25">
      <c r="A11" s="86" t="s">
        <v>70</v>
      </c>
      <c r="B11" s="86"/>
      <c r="C11" s="86" t="s">
        <v>58</v>
      </c>
      <c r="D11" s="86"/>
      <c r="E11" s="86" t="s">
        <v>46</v>
      </c>
      <c r="F11" s="86"/>
      <c r="G11" s="86"/>
    </row>
    <row r="12" spans="1:17" s="18" customFormat="1" ht="14.25" customHeight="1" x14ac:dyDescent="0.25">
      <c r="A12" s="69" t="s">
        <v>75</v>
      </c>
      <c r="B12" s="74"/>
      <c r="C12" s="74"/>
      <c r="D12" s="74"/>
      <c r="E12" s="74"/>
      <c r="F12" s="74"/>
      <c r="G12" s="70"/>
    </row>
  </sheetData>
  <mergeCells count="28">
    <mergeCell ref="O5:Q5"/>
    <mergeCell ref="O6:O7"/>
    <mergeCell ref="P6:P7"/>
    <mergeCell ref="Q6:Q7"/>
    <mergeCell ref="L6:L7"/>
    <mergeCell ref="A1:N1"/>
    <mergeCell ref="A2:N2"/>
    <mergeCell ref="A5:B5"/>
    <mergeCell ref="A6:A7"/>
    <mergeCell ref="B6:B7"/>
    <mergeCell ref="D6:E6"/>
    <mergeCell ref="I6:K6"/>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B00-000000000000}"/>
    <dataValidation allowBlank="1" showInputMessage="1" showErrorMessage="1" prompt="Es la materialización del riesgo y las consecuencias de su aparición. Su escala es: 5 bajo impacto, 10 medio, 20 alto impacto._x000a_" sqref="E7" xr:uid="{00000000-0002-0000-0B00-000001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rgb="FF92D050"/>
  </sheetPr>
  <dimension ref="A1:Q14"/>
  <sheetViews>
    <sheetView topLeftCell="G9" workbookViewId="0">
      <selection activeCell="Q9" sqref="A8:Q9"/>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5" width="11.42578125" style="10"/>
    <col min="16" max="16" width="28" style="10" customWidth="1"/>
    <col min="17" max="17" width="44.5703125" style="10" customWidth="1"/>
    <col min="18" max="16384" width="11.42578125" style="10"/>
  </cols>
  <sheetData>
    <row r="1" spans="1:17" ht="14.25" customHeight="1" x14ac:dyDescent="0.2">
      <c r="A1" s="87" t="str">
        <f>'[13]CONTEXTO ESTRATEGICO'!A1</f>
        <v>EMPRESA DE RENOVACIÓN Y DESARROLLO URBANO DE BOGOTÁ</v>
      </c>
      <c r="B1" s="88"/>
      <c r="C1" s="88"/>
      <c r="D1" s="88"/>
      <c r="E1" s="88"/>
      <c r="F1" s="88"/>
      <c r="G1" s="88"/>
      <c r="H1" s="88"/>
      <c r="I1" s="88"/>
      <c r="J1" s="88"/>
      <c r="K1" s="88"/>
      <c r="L1" s="88"/>
      <c r="M1" s="88"/>
      <c r="N1" s="89"/>
    </row>
    <row r="2" spans="1:17" ht="14.25" customHeight="1" x14ac:dyDescent="0.2">
      <c r="A2" s="90" t="s">
        <v>49</v>
      </c>
      <c r="B2" s="91"/>
      <c r="C2" s="91"/>
      <c r="D2" s="91"/>
      <c r="E2" s="91"/>
      <c r="F2" s="91"/>
      <c r="G2" s="91"/>
      <c r="H2" s="91"/>
      <c r="I2" s="91"/>
      <c r="J2" s="91"/>
      <c r="K2" s="91"/>
      <c r="L2" s="91"/>
      <c r="M2" s="91"/>
      <c r="N2" s="92"/>
    </row>
    <row r="3" spans="1:17" s="9" customFormat="1" ht="22.5" customHeight="1" x14ac:dyDescent="0.2">
      <c r="A3" s="83" t="s">
        <v>0</v>
      </c>
      <c r="B3" s="83"/>
      <c r="C3" s="81" t="s">
        <v>1</v>
      </c>
      <c r="D3" s="81"/>
      <c r="E3" s="81"/>
      <c r="F3" s="81"/>
      <c r="G3" s="81"/>
      <c r="H3" s="81"/>
      <c r="I3" s="81"/>
      <c r="J3" s="81"/>
      <c r="K3" s="81"/>
      <c r="L3" s="81"/>
      <c r="M3" s="81"/>
      <c r="N3" s="81"/>
    </row>
    <row r="4" spans="1:17" s="9" customFormat="1" ht="15" x14ac:dyDescent="0.2">
      <c r="A4" s="83"/>
      <c r="B4" s="83"/>
      <c r="C4" s="81"/>
      <c r="D4" s="81"/>
      <c r="E4" s="81"/>
      <c r="F4" s="81"/>
      <c r="G4" s="81"/>
      <c r="H4" s="81"/>
      <c r="I4" s="81"/>
      <c r="J4" s="81"/>
      <c r="K4" s="81"/>
      <c r="L4" s="81"/>
      <c r="M4" s="81"/>
      <c r="N4" s="81"/>
    </row>
    <row r="5" spans="1:17" s="24" customFormat="1" ht="68.25" customHeight="1" x14ac:dyDescent="0.3">
      <c r="A5" s="82" t="str">
        <f>'[13]CONTEXTO ESTRATEGICO'!A12</f>
        <v>GESTIÓN DE SERVICIOS LOGÍSTICOS</v>
      </c>
      <c r="B5" s="82"/>
      <c r="C5" s="82"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82"/>
      <c r="E5" s="82"/>
      <c r="F5" s="82"/>
      <c r="G5" s="82"/>
      <c r="H5" s="82"/>
      <c r="I5" s="82"/>
      <c r="J5" s="82"/>
      <c r="K5" s="82"/>
      <c r="L5" s="82"/>
      <c r="M5" s="82"/>
      <c r="N5" s="82"/>
      <c r="O5" s="84"/>
      <c r="P5" s="84"/>
      <c r="Q5" s="84"/>
    </row>
    <row r="6" spans="1:17" s="19" customFormat="1" ht="12" x14ac:dyDescent="0.2">
      <c r="A6" s="62" t="s">
        <v>2</v>
      </c>
      <c r="B6" s="62" t="s">
        <v>3</v>
      </c>
      <c r="C6" s="62" t="s">
        <v>34</v>
      </c>
      <c r="D6" s="61" t="s">
        <v>4</v>
      </c>
      <c r="E6" s="61"/>
      <c r="F6" s="61" t="s">
        <v>33</v>
      </c>
      <c r="G6" s="61" t="s">
        <v>11</v>
      </c>
      <c r="H6" s="61" t="s">
        <v>12</v>
      </c>
      <c r="I6" s="61" t="s">
        <v>5</v>
      </c>
      <c r="J6" s="61"/>
      <c r="K6" s="61"/>
      <c r="L6" s="61" t="s">
        <v>6</v>
      </c>
      <c r="M6" s="61" t="s">
        <v>7</v>
      </c>
      <c r="N6" s="61" t="s">
        <v>8</v>
      </c>
      <c r="O6" s="61" t="s">
        <v>76</v>
      </c>
      <c r="P6" s="61" t="s">
        <v>77</v>
      </c>
      <c r="Q6" s="61" t="s">
        <v>78</v>
      </c>
    </row>
    <row r="7" spans="1:17" s="19" customFormat="1" ht="24" x14ac:dyDescent="0.2">
      <c r="A7" s="62"/>
      <c r="B7" s="62"/>
      <c r="C7" s="62"/>
      <c r="D7" s="11" t="s">
        <v>9</v>
      </c>
      <c r="E7" s="11" t="s">
        <v>10</v>
      </c>
      <c r="F7" s="61"/>
      <c r="G7" s="61"/>
      <c r="H7" s="61"/>
      <c r="I7" s="11" t="s">
        <v>13</v>
      </c>
      <c r="J7" s="11" t="s">
        <v>14</v>
      </c>
      <c r="K7" s="11" t="s">
        <v>15</v>
      </c>
      <c r="L7" s="61"/>
      <c r="M7" s="61"/>
      <c r="N7" s="61"/>
      <c r="O7" s="61"/>
      <c r="P7" s="61"/>
      <c r="Q7" s="61"/>
    </row>
    <row r="8" spans="1:17" s="26" customFormat="1" ht="408" x14ac:dyDescent="0.2">
      <c r="A8" s="4" t="str">
        <f>[13]IDENTIFICACIÓN!A12</f>
        <v>R1</v>
      </c>
      <c r="B8" s="4" t="str">
        <f>'[13]CONTEXTO ESTRATEGICO'!J12</f>
        <v>Sustracción o pérdida de bienes de la entidad.</v>
      </c>
      <c r="C8" s="28" t="s">
        <v>36</v>
      </c>
      <c r="D8" s="4">
        <f>[13]ANALISIS!C11</f>
        <v>2</v>
      </c>
      <c r="E8" s="4">
        <f>[13]ANALISIS!D11</f>
        <v>2</v>
      </c>
      <c r="F8" s="25" t="str">
        <f>[13]ANALISIS!H11</f>
        <v>ZONA RIESGO BAJA</v>
      </c>
      <c r="G8" s="4" t="str">
        <f>CONCATENATE('[13]VALORACION CONTROLES'!C12,". ",'[13]VALORACION CONTROLES'!C13,". ",'[13]VALORACION CONTROLES'!C14)</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c r="O8" s="45">
        <v>0.5</v>
      </c>
      <c r="P8" s="42" t="s">
        <v>93</v>
      </c>
      <c r="Q8" s="42" t="s">
        <v>92</v>
      </c>
    </row>
    <row r="9" spans="1:17" s="26" customFormat="1" ht="409.5"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5"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c r="O9" s="45">
        <v>0.25</v>
      </c>
      <c r="P9" s="42" t="s">
        <v>154</v>
      </c>
      <c r="Q9" s="42" t="s">
        <v>155</v>
      </c>
    </row>
    <row r="11" spans="1:17" s="13" customFormat="1" ht="15" x14ac:dyDescent="0.25">
      <c r="A11" s="85" t="s">
        <v>41</v>
      </c>
      <c r="B11" s="85"/>
      <c r="C11" s="85" t="s">
        <v>42</v>
      </c>
      <c r="D11" s="85"/>
      <c r="E11" s="85" t="s">
        <v>43</v>
      </c>
      <c r="F11" s="85"/>
      <c r="G11" s="85"/>
    </row>
    <row r="12" spans="1:17" s="18" customFormat="1" ht="63.75" customHeight="1" x14ac:dyDescent="0.25">
      <c r="A12" s="86" t="s">
        <v>67</v>
      </c>
      <c r="B12" s="86"/>
      <c r="C12" s="86" t="s">
        <v>68</v>
      </c>
      <c r="D12" s="86"/>
      <c r="E12" s="86" t="s">
        <v>46</v>
      </c>
      <c r="F12" s="86"/>
      <c r="G12" s="86"/>
    </row>
    <row r="13" spans="1:17" s="18" customFormat="1" ht="14.25" customHeight="1" x14ac:dyDescent="0.25">
      <c r="A13" s="69" t="s">
        <v>75</v>
      </c>
      <c r="B13" s="74"/>
      <c r="C13" s="74"/>
      <c r="D13" s="74"/>
      <c r="E13" s="74"/>
      <c r="F13" s="74"/>
      <c r="G13" s="70"/>
    </row>
    <row r="14" spans="1:17" customFormat="1" ht="15" x14ac:dyDescent="0.25"/>
  </sheetData>
  <mergeCells count="28">
    <mergeCell ref="O5:Q5"/>
    <mergeCell ref="O6:O7"/>
    <mergeCell ref="P6:P7"/>
    <mergeCell ref="Q6:Q7"/>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C00-000000000000}"/>
    <dataValidation allowBlank="1" showInputMessage="1" showErrorMessage="1" prompt="Es la materialización del riesgo y las consecuencias de su aparición. Su escala es: 5 bajo impacto, 10 medio, 20 alto impacto._x000a_" sqref="E7" xr:uid="{00000000-0002-0000-0C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rgb="FF92D050"/>
  </sheetPr>
  <dimension ref="A1:R14"/>
  <sheetViews>
    <sheetView topLeftCell="H6" workbookViewId="0">
      <selection activeCell="Q6" sqref="Q6:Q7"/>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5" width="11.42578125" style="10"/>
    <col min="16" max="16" width="25.5703125" style="10" customWidth="1"/>
    <col min="17" max="17" width="65.140625" style="10" customWidth="1"/>
    <col min="18" max="18" width="36.28515625" style="10" customWidth="1"/>
    <col min="19" max="16384" width="11.42578125" style="10"/>
  </cols>
  <sheetData>
    <row r="1" spans="1:18" ht="14.25" customHeight="1" x14ac:dyDescent="0.2">
      <c r="A1" s="87" t="str">
        <f>'[14]CONTEXTO ESTRATEGICO'!A1</f>
        <v>EMPRESA DE RENOVACIÓN Y DESARROLLO URBANO DE BOGOTÁ</v>
      </c>
      <c r="B1" s="88"/>
      <c r="C1" s="88"/>
      <c r="D1" s="88"/>
      <c r="E1" s="88"/>
      <c r="F1" s="88"/>
      <c r="G1" s="88"/>
      <c r="H1" s="88"/>
      <c r="I1" s="88"/>
      <c r="J1" s="88"/>
      <c r="K1" s="88"/>
      <c r="L1" s="88"/>
      <c r="M1" s="88"/>
      <c r="N1" s="89"/>
    </row>
    <row r="2" spans="1:18" ht="14.25" customHeight="1" x14ac:dyDescent="0.2">
      <c r="A2" s="90" t="s">
        <v>49</v>
      </c>
      <c r="B2" s="91"/>
      <c r="C2" s="91"/>
      <c r="D2" s="91"/>
      <c r="E2" s="91"/>
      <c r="F2" s="91"/>
      <c r="G2" s="91"/>
      <c r="H2" s="91"/>
      <c r="I2" s="91"/>
      <c r="J2" s="91"/>
      <c r="K2" s="91"/>
      <c r="L2" s="91"/>
      <c r="M2" s="91"/>
      <c r="N2" s="92"/>
    </row>
    <row r="3" spans="1:18" s="9" customFormat="1" ht="22.5" customHeight="1" x14ac:dyDescent="0.2">
      <c r="A3" s="83" t="s">
        <v>0</v>
      </c>
      <c r="B3" s="83"/>
      <c r="C3" s="81" t="s">
        <v>1</v>
      </c>
      <c r="D3" s="81"/>
      <c r="E3" s="81"/>
      <c r="F3" s="81"/>
      <c r="G3" s="81"/>
      <c r="H3" s="81"/>
      <c r="I3" s="81"/>
      <c r="J3" s="81"/>
      <c r="K3" s="81"/>
      <c r="L3" s="81"/>
      <c r="M3" s="81"/>
      <c r="N3" s="81"/>
    </row>
    <row r="4" spans="1:18" s="9" customFormat="1" ht="15" x14ac:dyDescent="0.2">
      <c r="A4" s="83"/>
      <c r="B4" s="83"/>
      <c r="C4" s="81"/>
      <c r="D4" s="81"/>
      <c r="E4" s="81"/>
      <c r="F4" s="81"/>
      <c r="G4" s="81"/>
      <c r="H4" s="81"/>
      <c r="I4" s="81"/>
      <c r="J4" s="81"/>
      <c r="K4" s="81"/>
      <c r="L4" s="81"/>
      <c r="M4" s="81"/>
      <c r="N4" s="81"/>
    </row>
    <row r="5" spans="1:18" s="24" customFormat="1" ht="63" customHeight="1" x14ac:dyDescent="0.3">
      <c r="A5" s="82" t="str">
        <f>'[14]CONTEXTO ESTRATEGICO'!A12</f>
        <v>GESTIÓN DOCUMENTAL</v>
      </c>
      <c r="B5" s="82"/>
      <c r="C5" s="82" t="str">
        <f>[14]ANALISIS!C8</f>
        <v>Lograr una óptima administración y conservación de los archivos que conforman el acervo documental de la empresa, asegurando la disponibilidad y acceso de la información para todos los grupos de interés.</v>
      </c>
      <c r="D5" s="82"/>
      <c r="E5" s="82"/>
      <c r="F5" s="82"/>
      <c r="G5" s="82"/>
      <c r="H5" s="82"/>
      <c r="I5" s="82"/>
      <c r="J5" s="82"/>
      <c r="K5" s="82"/>
      <c r="L5" s="82"/>
      <c r="M5" s="82"/>
      <c r="N5" s="82"/>
      <c r="O5" s="84"/>
      <c r="P5" s="84"/>
      <c r="Q5" s="84"/>
    </row>
    <row r="6" spans="1:18" s="19" customFormat="1" ht="12" x14ac:dyDescent="0.2">
      <c r="A6" s="62" t="s">
        <v>2</v>
      </c>
      <c r="B6" s="62" t="s">
        <v>3</v>
      </c>
      <c r="C6" s="62" t="s">
        <v>34</v>
      </c>
      <c r="D6" s="61" t="s">
        <v>4</v>
      </c>
      <c r="E6" s="61"/>
      <c r="F6" s="61" t="s">
        <v>33</v>
      </c>
      <c r="G6" s="11"/>
      <c r="H6" s="61" t="s">
        <v>12</v>
      </c>
      <c r="I6" s="61" t="s">
        <v>5</v>
      </c>
      <c r="J6" s="61"/>
      <c r="K6" s="61"/>
      <c r="L6" s="61" t="s">
        <v>6</v>
      </c>
      <c r="M6" s="61" t="s">
        <v>7</v>
      </c>
      <c r="N6" s="61" t="s">
        <v>8</v>
      </c>
      <c r="O6" s="61" t="s">
        <v>76</v>
      </c>
      <c r="P6" s="61" t="s">
        <v>77</v>
      </c>
      <c r="Q6" s="61" t="s">
        <v>78</v>
      </c>
      <c r="R6" s="61" t="s">
        <v>98</v>
      </c>
    </row>
    <row r="7" spans="1:18" s="19" customFormat="1" ht="24" x14ac:dyDescent="0.2">
      <c r="A7" s="62"/>
      <c r="B7" s="62"/>
      <c r="C7" s="62"/>
      <c r="D7" s="11" t="s">
        <v>9</v>
      </c>
      <c r="E7" s="11" t="s">
        <v>10</v>
      </c>
      <c r="F7" s="61"/>
      <c r="G7" s="11" t="s">
        <v>11</v>
      </c>
      <c r="H7" s="61"/>
      <c r="I7" s="11" t="s">
        <v>13</v>
      </c>
      <c r="J7" s="11" t="s">
        <v>14</v>
      </c>
      <c r="K7" s="11" t="s">
        <v>15</v>
      </c>
      <c r="L7" s="61"/>
      <c r="M7" s="61"/>
      <c r="N7" s="61"/>
      <c r="O7" s="61"/>
      <c r="P7" s="61"/>
      <c r="Q7" s="61"/>
      <c r="R7" s="61"/>
    </row>
    <row r="8" spans="1:18" s="26" customFormat="1" ht="331.5" customHeight="1" x14ac:dyDescent="0.2">
      <c r="A8" s="4" t="str">
        <f>[14]IDENTIFICACIÓN!A12</f>
        <v>R1</v>
      </c>
      <c r="B8" s="4" t="str">
        <f>'[14]CONTEXTO ESTRATEGICO'!J12</f>
        <v>Posibilidad de utilización indebida de información.</v>
      </c>
      <c r="C8" s="28" t="s">
        <v>40</v>
      </c>
      <c r="D8" s="4">
        <f>[14]ANALISIS!C11</f>
        <v>1</v>
      </c>
      <c r="E8" s="4">
        <f>[14]ANALISIS!D11</f>
        <v>4</v>
      </c>
      <c r="F8" s="25" t="str">
        <f>[14]ANALISIS!H11</f>
        <v>ZONA RIESGO ALTA</v>
      </c>
      <c r="G8" s="4" t="str">
        <f>CONCATENATE('[14]VALORACION CONTROLES'!C12,". ",'[14]VALORACION CONTROLES'!C13,". ",'[14]VALORACION CONTROLES'!C14)</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c r="O8" s="45">
        <v>0.25</v>
      </c>
      <c r="P8" s="42" t="s">
        <v>94</v>
      </c>
      <c r="Q8" s="46" t="s">
        <v>151</v>
      </c>
      <c r="R8" s="42" t="s">
        <v>97</v>
      </c>
    </row>
    <row r="9" spans="1:18" s="26" customFormat="1" ht="261.75" customHeight="1" x14ac:dyDescent="0.2">
      <c r="A9" s="4" t="str">
        <f>[14]IDENTIFICACIÓN!A13</f>
        <v>R2</v>
      </c>
      <c r="B9" s="4" t="str">
        <f>'[14]CONTEXTO ESTRATEGICO'!J13</f>
        <v>Deterioro de los documentos de la Empresa.</v>
      </c>
      <c r="C9" s="28" t="s">
        <v>36</v>
      </c>
      <c r="D9" s="4">
        <f>[14]ANALISIS!C12</f>
        <v>3</v>
      </c>
      <c r="E9" s="4">
        <f>[14]ANALISIS!D12</f>
        <v>2</v>
      </c>
      <c r="F9" s="25" t="str">
        <f>[14]ANALISIS!H12</f>
        <v>ZONA RIESGO MODERADA</v>
      </c>
      <c r="G9" s="4" t="str">
        <f>CONCATENATE('[14]VALORACION CONTROLES'!C15,". ",'[14]VALORACION CONTROLES'!C16,". ",'[14]VALORACION CONTROLES'!C17)</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c r="O9" s="45">
        <v>0.33</v>
      </c>
      <c r="P9" s="42" t="s">
        <v>95</v>
      </c>
      <c r="Q9" s="46" t="s">
        <v>152</v>
      </c>
      <c r="R9" s="42" t="s">
        <v>114</v>
      </c>
    </row>
    <row r="10" spans="1:18" s="26" customFormat="1" ht="409.5" customHeight="1" x14ac:dyDescent="0.2">
      <c r="A10" s="4" t="str">
        <f>[14]IDENTIFICACIÓN!A14</f>
        <v>R3</v>
      </c>
      <c r="B10" s="4" t="str">
        <f>'[14]CONTEXTO ESTRATEGICO'!J14</f>
        <v>Pérdida de información documental.</v>
      </c>
      <c r="C10" s="28" t="s">
        <v>36</v>
      </c>
      <c r="D10" s="4">
        <f>[14]ANALISIS!C13</f>
        <v>3</v>
      </c>
      <c r="E10" s="4">
        <f>[14]ANALISIS!D13</f>
        <v>2</v>
      </c>
      <c r="F10" s="25" t="str">
        <f>[14]ANALISIS!H13</f>
        <v>ZONA RIESGO MODERADA</v>
      </c>
      <c r="G10" s="4" t="str">
        <f>CONCATENATE('[14]VALORACION CONTROLES'!C18,". ",'[14]VALORACION CONTROLES'!C19,". ",'[14]VALORACION CONTROLES'!C20)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5" t="str">
        <f t="shared" si="1"/>
        <v>ZONA RIESGO BAJA</v>
      </c>
      <c r="M10" s="4" t="str">
        <f>[14]ANALISIS!I13</f>
        <v>REDUCIR EL RIESGO</v>
      </c>
      <c r="N10" s="4" t="str">
        <f>[14]ANALISIS!J13</f>
        <v>Verificar que la Base de Datos Préstamos Documentales contenga el registro y descargue de la devolución de los documentos en préstamo.</v>
      </c>
      <c r="O10" s="45">
        <v>0.33</v>
      </c>
      <c r="P10" s="42" t="s">
        <v>96</v>
      </c>
      <c r="Q10" s="46" t="s">
        <v>153</v>
      </c>
      <c r="R10" s="56" t="s">
        <v>115</v>
      </c>
    </row>
    <row r="11" spans="1:18" s="7" customFormat="1" ht="15" x14ac:dyDescent="0.2"/>
    <row r="12" spans="1:18" s="13" customFormat="1" ht="15" x14ac:dyDescent="0.25">
      <c r="A12" s="85" t="s">
        <v>41</v>
      </c>
      <c r="B12" s="85"/>
      <c r="C12" s="85" t="s">
        <v>42</v>
      </c>
      <c r="D12" s="85"/>
      <c r="E12" s="85" t="s">
        <v>43</v>
      </c>
      <c r="F12" s="85"/>
      <c r="G12" s="85"/>
    </row>
    <row r="13" spans="1:18" s="18" customFormat="1" ht="63.75" customHeight="1" x14ac:dyDescent="0.25">
      <c r="A13" s="86" t="s">
        <v>67</v>
      </c>
      <c r="B13" s="86"/>
      <c r="C13" s="86" t="s">
        <v>68</v>
      </c>
      <c r="D13" s="86"/>
      <c r="E13" s="86" t="s">
        <v>46</v>
      </c>
      <c r="F13" s="86"/>
      <c r="G13" s="86"/>
      <c r="R13" s="13"/>
    </row>
    <row r="14" spans="1:18" s="18" customFormat="1" ht="14.25" customHeight="1" x14ac:dyDescent="0.25">
      <c r="A14" s="69" t="s">
        <v>75</v>
      </c>
      <c r="B14" s="74"/>
      <c r="C14" s="74"/>
      <c r="D14" s="74"/>
      <c r="E14" s="74"/>
      <c r="F14" s="74"/>
      <c r="G14" s="70"/>
      <c r="R14" s="13"/>
    </row>
  </sheetData>
  <mergeCells count="28">
    <mergeCell ref="O5:Q5"/>
    <mergeCell ref="O6:O7"/>
    <mergeCell ref="P6:P7"/>
    <mergeCell ref="Q6:Q7"/>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 ref="R6:R7"/>
    <mergeCell ref="A14:G14"/>
    <mergeCell ref="A12:B12"/>
    <mergeCell ref="C12:D12"/>
    <mergeCell ref="E12:G12"/>
    <mergeCell ref="A13:B13"/>
    <mergeCell ref="C13:D13"/>
    <mergeCell ref="E13:G13"/>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D00-000000000000}"/>
    <dataValidation allowBlank="1" showInputMessage="1" showErrorMessage="1" prompt="Es la materialización del riesgo y las consecuencias de su aparición. Su escala es: 5 bajo impacto, 10 medio, 20 alto impacto._x000a_" sqref="E7" xr:uid="{00000000-0002-0000-0D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rgb="FF92D050"/>
  </sheetPr>
  <dimension ref="A1:R14"/>
  <sheetViews>
    <sheetView topLeftCell="H9" workbookViewId="0">
      <selection activeCell="Q10" sqref="Q10"/>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5" width="11.42578125" style="10"/>
    <col min="16" max="16" width="40.42578125" style="10" customWidth="1"/>
    <col min="17" max="17" width="62.42578125" style="10" customWidth="1"/>
    <col min="18" max="18" width="26" style="10" customWidth="1"/>
    <col min="19" max="16384" width="11.42578125" style="10"/>
  </cols>
  <sheetData>
    <row r="1" spans="1:18" ht="14.25" customHeight="1" x14ac:dyDescent="0.2">
      <c r="A1" s="87" t="str">
        <f>'[15]CONTEXTO ESTRATEGICO'!A1</f>
        <v>EMPRESA DE RENOVACIÓN Y DESARROLLO URBANO DE BOGOTA</v>
      </c>
      <c r="B1" s="88"/>
      <c r="C1" s="88"/>
      <c r="D1" s="88"/>
      <c r="E1" s="88"/>
      <c r="F1" s="88"/>
      <c r="G1" s="88"/>
      <c r="H1" s="88"/>
      <c r="I1" s="88"/>
      <c r="J1" s="88"/>
      <c r="K1" s="88"/>
      <c r="L1" s="88"/>
      <c r="M1" s="88"/>
      <c r="N1" s="89"/>
    </row>
    <row r="2" spans="1:18" ht="14.25" customHeight="1" x14ac:dyDescent="0.2">
      <c r="A2" s="90" t="s">
        <v>49</v>
      </c>
      <c r="B2" s="91"/>
      <c r="C2" s="91"/>
      <c r="D2" s="91"/>
      <c r="E2" s="91"/>
      <c r="F2" s="91"/>
      <c r="G2" s="91"/>
      <c r="H2" s="91"/>
      <c r="I2" s="91"/>
      <c r="J2" s="91"/>
      <c r="K2" s="91"/>
      <c r="L2" s="91"/>
      <c r="M2" s="91"/>
      <c r="N2" s="92"/>
    </row>
    <row r="3" spans="1:18" s="9" customFormat="1" ht="22.5" customHeight="1" x14ac:dyDescent="0.2">
      <c r="A3" s="83" t="s">
        <v>0</v>
      </c>
      <c r="B3" s="83"/>
      <c r="C3" s="81" t="s">
        <v>1</v>
      </c>
      <c r="D3" s="81"/>
      <c r="E3" s="81"/>
      <c r="F3" s="81"/>
      <c r="G3" s="81"/>
      <c r="H3" s="81"/>
      <c r="I3" s="81"/>
      <c r="J3" s="81"/>
      <c r="K3" s="81"/>
      <c r="L3" s="81"/>
      <c r="M3" s="81"/>
      <c r="N3" s="81"/>
    </row>
    <row r="4" spans="1:18" s="9" customFormat="1" ht="15.75" customHeight="1" x14ac:dyDescent="0.2">
      <c r="A4" s="83"/>
      <c r="B4" s="83"/>
      <c r="C4" s="81"/>
      <c r="D4" s="81"/>
      <c r="E4" s="81"/>
      <c r="F4" s="81"/>
      <c r="G4" s="81"/>
      <c r="H4" s="81"/>
      <c r="I4" s="81"/>
      <c r="J4" s="81"/>
      <c r="K4" s="81"/>
      <c r="L4" s="81"/>
      <c r="M4" s="81"/>
      <c r="N4" s="81"/>
    </row>
    <row r="5" spans="1:18" s="24" customFormat="1" ht="72.75" customHeight="1" x14ac:dyDescent="0.3">
      <c r="A5" s="82" t="str">
        <f>'[15]CONTEXTO ESTRATEGICO'!A12</f>
        <v>GESTIÓN DE TIC</v>
      </c>
      <c r="B5" s="82"/>
      <c r="C5" s="82"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82"/>
      <c r="E5" s="82"/>
      <c r="F5" s="82"/>
      <c r="G5" s="82"/>
      <c r="H5" s="82"/>
      <c r="I5" s="82"/>
      <c r="J5" s="82"/>
      <c r="K5" s="82"/>
      <c r="L5" s="82"/>
      <c r="M5" s="82"/>
      <c r="N5" s="82"/>
      <c r="O5" s="84"/>
      <c r="P5" s="84"/>
      <c r="Q5" s="84"/>
    </row>
    <row r="6" spans="1:18" s="19" customFormat="1" ht="12" x14ac:dyDescent="0.2">
      <c r="A6" s="62" t="s">
        <v>2</v>
      </c>
      <c r="B6" s="62" t="s">
        <v>3</v>
      </c>
      <c r="C6" s="62" t="s">
        <v>34</v>
      </c>
      <c r="D6" s="61" t="s">
        <v>4</v>
      </c>
      <c r="E6" s="61"/>
      <c r="F6" s="61" t="s">
        <v>33</v>
      </c>
      <c r="G6" s="61" t="s">
        <v>11</v>
      </c>
      <c r="H6" s="61" t="s">
        <v>12</v>
      </c>
      <c r="I6" s="61" t="s">
        <v>5</v>
      </c>
      <c r="J6" s="61"/>
      <c r="K6" s="61"/>
      <c r="L6" s="61" t="s">
        <v>6</v>
      </c>
      <c r="M6" s="61" t="s">
        <v>7</v>
      </c>
      <c r="N6" s="61" t="s">
        <v>8</v>
      </c>
      <c r="O6" s="61" t="s">
        <v>76</v>
      </c>
      <c r="P6" s="61" t="s">
        <v>77</v>
      </c>
      <c r="Q6" s="61" t="s">
        <v>78</v>
      </c>
      <c r="R6" s="61" t="s">
        <v>98</v>
      </c>
    </row>
    <row r="7" spans="1:18" s="19" customFormat="1" ht="24" x14ac:dyDescent="0.2">
      <c r="A7" s="62"/>
      <c r="B7" s="62"/>
      <c r="C7" s="62"/>
      <c r="D7" s="11" t="s">
        <v>9</v>
      </c>
      <c r="E7" s="11" t="s">
        <v>10</v>
      </c>
      <c r="F7" s="61"/>
      <c r="G7" s="61"/>
      <c r="H7" s="61"/>
      <c r="I7" s="11" t="s">
        <v>13</v>
      </c>
      <c r="J7" s="11" t="s">
        <v>14</v>
      </c>
      <c r="K7" s="11" t="s">
        <v>15</v>
      </c>
      <c r="L7" s="61"/>
      <c r="M7" s="61"/>
      <c r="N7" s="61"/>
      <c r="O7" s="61"/>
      <c r="P7" s="61"/>
      <c r="Q7" s="61"/>
      <c r="R7" s="61"/>
    </row>
    <row r="8" spans="1:18" s="26" customFormat="1" ht="304.5" customHeight="1" x14ac:dyDescent="0.2">
      <c r="A8" s="4" t="str">
        <f>[15]IDENTIFICACIÓN!A12</f>
        <v>R1</v>
      </c>
      <c r="B8" s="4" t="str">
        <f>'[15]CONTEXTO ESTRATEGICO'!J12</f>
        <v xml:space="preserve">Pérdida de la información institucional </v>
      </c>
      <c r="C8" s="28" t="s">
        <v>36</v>
      </c>
      <c r="D8" s="4">
        <f>[15]ANALISIS!C11</f>
        <v>4</v>
      </c>
      <c r="E8" s="4">
        <f>[15]ANALISIS!D11</f>
        <v>3</v>
      </c>
      <c r="F8" s="25"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5"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c r="O8" s="45">
        <v>0.33</v>
      </c>
      <c r="P8" s="44" t="s">
        <v>99</v>
      </c>
      <c r="Q8" s="46" t="s">
        <v>147</v>
      </c>
      <c r="R8" s="42" t="s">
        <v>101</v>
      </c>
    </row>
    <row r="9" spans="1:18" s="26" customFormat="1" ht="280.5" customHeight="1" x14ac:dyDescent="0.2">
      <c r="A9" s="4" t="str">
        <f>[15]IDENTIFICACIÓN!A13</f>
        <v>R2</v>
      </c>
      <c r="B9" s="4" t="str">
        <f>'[15]CONTEXTO ESTRATEGICO'!J13</f>
        <v>Alteración de la  integridad de los datos o uso indebido de la información para beneficio propio o de un tercero</v>
      </c>
      <c r="C9" s="28" t="s">
        <v>40</v>
      </c>
      <c r="D9" s="4">
        <f>[15]ANALISIS!C12</f>
        <v>1</v>
      </c>
      <c r="E9" s="4">
        <f>[15]ANALISIS!D12</f>
        <v>4</v>
      </c>
      <c r="F9" s="25" t="str">
        <f>[15]ANALISIS!H12</f>
        <v>ZONA RIESGO ALTA</v>
      </c>
      <c r="G9" s="4" t="str">
        <f>CONCATENATE('[15]VALORACION CONTROLES'!C13,". ",'[15]VALORACION CONTROLES'!C14,". ",'[15]VALORACION CONTROLES'!C15)</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c r="O9" s="45">
        <v>0.33</v>
      </c>
      <c r="P9" s="42" t="s">
        <v>148</v>
      </c>
      <c r="Q9" s="46" t="s">
        <v>116</v>
      </c>
      <c r="R9" s="42" t="s">
        <v>149</v>
      </c>
    </row>
    <row r="10" spans="1:18" s="26" customFormat="1" ht="290.25" customHeight="1" x14ac:dyDescent="0.2">
      <c r="A10" s="4" t="str">
        <f>[15]IDENTIFICACIÓN!A14</f>
        <v>R3</v>
      </c>
      <c r="B10" s="4" t="str">
        <f>'[15]CONTEXTO ESTRATEGICO'!J14</f>
        <v>Interrupción en la operatividad de la infraestructura tecnológica de la Empresa</v>
      </c>
      <c r="C10" s="28" t="s">
        <v>38</v>
      </c>
      <c r="D10" s="4">
        <f>[15]ANALISIS!C13</f>
        <v>1</v>
      </c>
      <c r="E10" s="4">
        <f>[15]ANALISIS!D13</f>
        <v>3</v>
      </c>
      <c r="F10" s="25" t="str">
        <f>[15]ANALISIS!H13</f>
        <v>ZONA RIESGO MODERADA</v>
      </c>
      <c r="G10" s="4" t="str">
        <f>CONCATENATE('[15]VALORACION CONTROLES'!C18,". ",'[15]VALORACION CONTROLES'!C18,". ",'[15]VALORACION CONTROLES'!C16)</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5"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c r="O10" s="45">
        <v>0.25</v>
      </c>
      <c r="P10" s="42" t="s">
        <v>100</v>
      </c>
      <c r="Q10" s="46" t="s">
        <v>150</v>
      </c>
      <c r="R10" s="33" t="s">
        <v>102</v>
      </c>
    </row>
    <row r="12" spans="1:18" s="13" customFormat="1" ht="15" x14ac:dyDescent="0.25">
      <c r="A12" s="85" t="s">
        <v>41</v>
      </c>
      <c r="B12" s="85"/>
      <c r="C12" s="85" t="s">
        <v>42</v>
      </c>
      <c r="D12" s="85"/>
      <c r="E12" s="85" t="s">
        <v>43</v>
      </c>
      <c r="F12" s="85"/>
      <c r="G12" s="85"/>
    </row>
    <row r="13" spans="1:18" s="18" customFormat="1" ht="63.75" customHeight="1" x14ac:dyDescent="0.25">
      <c r="A13" s="86" t="s">
        <v>67</v>
      </c>
      <c r="B13" s="86"/>
      <c r="C13" s="86" t="s">
        <v>68</v>
      </c>
      <c r="D13" s="86"/>
      <c r="E13" s="86" t="s">
        <v>46</v>
      </c>
      <c r="F13" s="86"/>
      <c r="G13" s="86"/>
      <c r="R13" s="13"/>
    </row>
    <row r="14" spans="1:18" s="18" customFormat="1" ht="14.25" customHeight="1" x14ac:dyDescent="0.25">
      <c r="A14" s="69" t="s">
        <v>75</v>
      </c>
      <c r="B14" s="74"/>
      <c r="C14" s="74"/>
      <c r="D14" s="74"/>
      <c r="E14" s="74"/>
      <c r="F14" s="74"/>
      <c r="G14" s="70"/>
      <c r="R14" s="13"/>
    </row>
  </sheetData>
  <mergeCells count="29">
    <mergeCell ref="O5:Q5"/>
    <mergeCell ref="O6:O7"/>
    <mergeCell ref="P6:P7"/>
    <mergeCell ref="Q6:Q7"/>
    <mergeCell ref="A3:B4"/>
    <mergeCell ref="L6:L7"/>
    <mergeCell ref="A1:N1"/>
    <mergeCell ref="A2:N2"/>
    <mergeCell ref="A5:B5"/>
    <mergeCell ref="A6:A7"/>
    <mergeCell ref="B6:B7"/>
    <mergeCell ref="D6:E6"/>
    <mergeCell ref="I6:K6"/>
    <mergeCell ref="R6:R7"/>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xr:uid="{00000000-0002-0000-0E00-000000000000}"/>
    <dataValidation allowBlank="1" showInputMessage="1" showErrorMessage="1" prompt="Es la materialización del riesgo y las consecuencias de su aparición. Su escala es: 5 bajo impacto, 10 medio, 20 alto impacto._x000a_" sqref="E7" xr:uid="{00000000-0002-0000-0E00-000001000000}"/>
  </dataValidations>
  <hyperlinks>
    <hyperlink ref="P8" r:id="rId1" display="http://eru.gov.co/es/transparencia/Instrumentos-de-gestion-de-informacion-publica" xr:uid="{74D5088D-869D-47A6-A5A8-78263D5E6A7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tabColor rgb="FF92D050"/>
  </sheetPr>
  <dimension ref="A1:Q13"/>
  <sheetViews>
    <sheetView topLeftCell="H3" workbookViewId="0">
      <selection activeCell="P8" sqref="P8"/>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5" width="11.42578125" style="10"/>
    <col min="16" max="16" width="28.28515625" style="10" customWidth="1"/>
    <col min="17" max="17" width="56.7109375" style="10" customWidth="1"/>
    <col min="18" max="16384" width="11.42578125" style="10"/>
  </cols>
  <sheetData>
    <row r="1" spans="1:17" ht="14.25" customHeight="1" x14ac:dyDescent="0.2">
      <c r="A1" s="87" t="str">
        <f>'[16]CONTEXTO ESTRATEGICO'!A1</f>
        <v>EMPRESA DE RENOVACIÓN Y DESARROLLO URBANO DE BOGOTÁ</v>
      </c>
      <c r="B1" s="88"/>
      <c r="C1" s="88"/>
      <c r="D1" s="88"/>
      <c r="E1" s="88"/>
      <c r="F1" s="88"/>
      <c r="G1" s="88"/>
      <c r="H1" s="88"/>
      <c r="I1" s="88"/>
      <c r="J1" s="88"/>
      <c r="K1" s="88"/>
      <c r="L1" s="88"/>
      <c r="M1" s="88"/>
      <c r="N1" s="89"/>
    </row>
    <row r="2" spans="1:17" ht="14.25" customHeight="1" x14ac:dyDescent="0.2">
      <c r="A2" s="90" t="s">
        <v>49</v>
      </c>
      <c r="B2" s="91"/>
      <c r="C2" s="91"/>
      <c r="D2" s="91"/>
      <c r="E2" s="91"/>
      <c r="F2" s="91"/>
      <c r="G2" s="91"/>
      <c r="H2" s="91"/>
      <c r="I2" s="91"/>
      <c r="J2" s="91"/>
      <c r="K2" s="91"/>
      <c r="L2" s="91"/>
      <c r="M2" s="91"/>
      <c r="N2" s="92"/>
    </row>
    <row r="3" spans="1:17" s="9" customFormat="1" ht="22.5" customHeight="1" x14ac:dyDescent="0.2">
      <c r="A3" s="83" t="s">
        <v>0</v>
      </c>
      <c r="B3" s="83"/>
      <c r="C3" s="81" t="s">
        <v>1</v>
      </c>
      <c r="D3" s="81"/>
      <c r="E3" s="81"/>
      <c r="F3" s="81"/>
      <c r="G3" s="81"/>
      <c r="H3" s="81"/>
      <c r="I3" s="81"/>
      <c r="J3" s="81"/>
      <c r="K3" s="81"/>
      <c r="L3" s="81"/>
      <c r="M3" s="81"/>
      <c r="N3" s="81"/>
    </row>
    <row r="4" spans="1:17" s="9" customFormat="1" ht="15" x14ac:dyDescent="0.2">
      <c r="A4" s="83"/>
      <c r="B4" s="83"/>
      <c r="C4" s="81"/>
      <c r="D4" s="81"/>
      <c r="E4" s="81"/>
      <c r="F4" s="81"/>
      <c r="G4" s="81"/>
      <c r="H4" s="81"/>
      <c r="I4" s="81"/>
      <c r="J4" s="81"/>
      <c r="K4" s="81"/>
      <c r="L4" s="81"/>
      <c r="M4" s="81"/>
      <c r="N4" s="81"/>
    </row>
    <row r="5" spans="1:17" s="24" customFormat="1" ht="64.5" customHeight="1" x14ac:dyDescent="0.3">
      <c r="A5" s="82" t="str">
        <f>'[16]CONTEXTO ESTRATEGICO'!A12</f>
        <v>ATENCIÓN AL CIUDADANO</v>
      </c>
      <c r="B5" s="82"/>
      <c r="C5" s="82"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82"/>
      <c r="E5" s="82"/>
      <c r="F5" s="82"/>
      <c r="G5" s="82"/>
      <c r="H5" s="82"/>
      <c r="I5" s="82"/>
      <c r="J5" s="82"/>
      <c r="K5" s="82"/>
      <c r="L5" s="82"/>
      <c r="M5" s="82"/>
      <c r="N5" s="82"/>
      <c r="O5" s="84"/>
      <c r="P5" s="84"/>
      <c r="Q5" s="84"/>
    </row>
    <row r="6" spans="1:17" s="19" customFormat="1" ht="12" x14ac:dyDescent="0.2">
      <c r="A6" s="62" t="s">
        <v>2</v>
      </c>
      <c r="B6" s="62" t="s">
        <v>3</v>
      </c>
      <c r="C6" s="62" t="s">
        <v>34</v>
      </c>
      <c r="D6" s="61" t="s">
        <v>4</v>
      </c>
      <c r="E6" s="61"/>
      <c r="F6" s="61" t="s">
        <v>33</v>
      </c>
      <c r="G6" s="61" t="s">
        <v>11</v>
      </c>
      <c r="H6" s="61" t="s">
        <v>12</v>
      </c>
      <c r="I6" s="61" t="s">
        <v>5</v>
      </c>
      <c r="J6" s="61"/>
      <c r="K6" s="61"/>
      <c r="L6" s="61" t="s">
        <v>6</v>
      </c>
      <c r="M6" s="61" t="s">
        <v>7</v>
      </c>
      <c r="N6" s="61" t="s">
        <v>8</v>
      </c>
      <c r="O6" s="61" t="s">
        <v>76</v>
      </c>
      <c r="P6" s="61" t="s">
        <v>77</v>
      </c>
      <c r="Q6" s="61" t="s">
        <v>78</v>
      </c>
    </row>
    <row r="7" spans="1:17" s="19" customFormat="1" ht="24" x14ac:dyDescent="0.2">
      <c r="A7" s="62"/>
      <c r="B7" s="62"/>
      <c r="C7" s="62"/>
      <c r="D7" s="11" t="s">
        <v>9</v>
      </c>
      <c r="E7" s="11" t="s">
        <v>10</v>
      </c>
      <c r="F7" s="61"/>
      <c r="G7" s="61"/>
      <c r="H7" s="61"/>
      <c r="I7" s="11" t="s">
        <v>13</v>
      </c>
      <c r="J7" s="11" t="s">
        <v>14</v>
      </c>
      <c r="K7" s="11" t="s">
        <v>15</v>
      </c>
      <c r="L7" s="61"/>
      <c r="M7" s="61"/>
      <c r="N7" s="61"/>
      <c r="O7" s="61"/>
      <c r="P7" s="61"/>
      <c r="Q7" s="61"/>
    </row>
    <row r="8" spans="1:17" s="26" customFormat="1" ht="171" customHeight="1" x14ac:dyDescent="0.2">
      <c r="A8" s="4" t="str">
        <f>[16]IDENTIFICACIÓN!A12</f>
        <v>R1</v>
      </c>
      <c r="B8" s="4" t="str">
        <f>'[16]CONTEXTO ESTRATEGICO'!J12</f>
        <v>Posibilidad de aceptar o solicitar dádivas a cambio de información privilegiada.</v>
      </c>
      <c r="C8" s="28" t="s">
        <v>40</v>
      </c>
      <c r="D8" s="4">
        <f>[16]ANALISIS!C11</f>
        <v>2</v>
      </c>
      <c r="E8" s="4">
        <f>[16]ANALISIS!D11</f>
        <v>5</v>
      </c>
      <c r="F8" s="25" t="str">
        <f>[16]ANALISIS!H11</f>
        <v>ZONA RIESGO EXTREMA</v>
      </c>
      <c r="G8" s="4" t="str">
        <f>CONCATENATE('[16]VALORACION CONTROLES'!C12,". ",'[16]VALORACION CONTROLES'!C13,". ",'[16]VALORACION CONTROLES'!C14)</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c r="O8" s="37">
        <v>0.33</v>
      </c>
      <c r="P8" s="34" t="s">
        <v>146</v>
      </c>
      <c r="Q8" s="34" t="s">
        <v>143</v>
      </c>
    </row>
    <row r="9" spans="1:17" s="26" customFormat="1" ht="179.25" customHeight="1" x14ac:dyDescent="0.2">
      <c r="A9" s="4" t="str">
        <f>[16]IDENTIFICACIÓN!A13</f>
        <v>R2</v>
      </c>
      <c r="B9" s="4" t="str">
        <f>'[16]CONTEXTO ESTRATEGICO'!J13</f>
        <v>Posibilidad de incumplimiento o inefectividad en la atención al ciudadano por parte de la empresa</v>
      </c>
      <c r="C9" s="28" t="s">
        <v>36</v>
      </c>
      <c r="D9" s="4">
        <f>[16]ANALISIS!C12</f>
        <v>3</v>
      </c>
      <c r="E9" s="4">
        <f>[16]ANALISIS!D12</f>
        <v>5</v>
      </c>
      <c r="F9" s="25" t="str">
        <f>[16]ANALISIS!H12</f>
        <v>ZONA RIESGO EXTREMA</v>
      </c>
      <c r="G9" s="4" t="str">
        <f>CONCATENATE('[16]VALORACION CONTROLES'!C13,". ",'[16]VALORACION CONTROLES'!C14,". ",'[16]VALORACION CONTROLES'!C16)</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c r="O9" s="37">
        <v>0.25</v>
      </c>
      <c r="P9" s="34" t="s">
        <v>144</v>
      </c>
      <c r="Q9" s="34" t="s">
        <v>145</v>
      </c>
    </row>
    <row r="10" spans="1:17" s="7" customFormat="1" ht="15" x14ac:dyDescent="0.2">
      <c r="O10" s="38"/>
      <c r="P10" s="38"/>
      <c r="Q10" s="38"/>
    </row>
    <row r="11" spans="1:17" s="13" customFormat="1" ht="15" x14ac:dyDescent="0.25">
      <c r="A11" s="71" t="s">
        <v>41</v>
      </c>
      <c r="B11" s="73"/>
      <c r="C11" s="71" t="s">
        <v>42</v>
      </c>
      <c r="D11" s="73"/>
      <c r="E11" s="71" t="s">
        <v>43</v>
      </c>
      <c r="F11" s="72"/>
      <c r="G11" s="73"/>
    </row>
    <row r="12" spans="1:17" s="18" customFormat="1" ht="63.75" customHeight="1" x14ac:dyDescent="0.25">
      <c r="A12" s="69" t="s">
        <v>71</v>
      </c>
      <c r="B12" s="70"/>
      <c r="C12" s="69" t="s">
        <v>72</v>
      </c>
      <c r="D12" s="70"/>
      <c r="E12" s="69" t="s">
        <v>46</v>
      </c>
      <c r="F12" s="74"/>
      <c r="G12" s="70"/>
    </row>
    <row r="13" spans="1:17" s="18" customFormat="1" ht="14.25" customHeight="1" x14ac:dyDescent="0.25">
      <c r="A13" s="69" t="s">
        <v>75</v>
      </c>
      <c r="B13" s="74"/>
      <c r="C13" s="74"/>
      <c r="D13" s="74"/>
      <c r="E13" s="74"/>
      <c r="F13" s="74"/>
      <c r="G13" s="70"/>
    </row>
  </sheetData>
  <mergeCells count="28">
    <mergeCell ref="O5:Q5"/>
    <mergeCell ref="O6:O7"/>
    <mergeCell ref="P6:P7"/>
    <mergeCell ref="Q6:Q7"/>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F00-000000000000}"/>
    <dataValidation allowBlank="1" showInputMessage="1" showErrorMessage="1" prompt="Es la materialización del riesgo y las consecuencias de su aparición. Su escala es: 5 bajo impacto, 10 medio, 20 alto impacto._x000a_" sqref="E7" xr:uid="{00000000-0002-0000-0F00-000001000000}"/>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0"/>
  <sheetViews>
    <sheetView topLeftCell="L10" workbookViewId="0">
      <selection activeCell="Q8" sqref="Q8:Q10"/>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57.570312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5" width="11.42578125" style="10"/>
    <col min="16" max="16" width="49.28515625" style="10" customWidth="1"/>
    <col min="17" max="17" width="82.85546875" style="10" customWidth="1"/>
    <col min="18" max="16384" width="11.42578125" style="10"/>
  </cols>
  <sheetData>
    <row r="1" spans="1:17" ht="14.25" customHeight="1" x14ac:dyDescent="0.2">
      <c r="A1" s="123" t="str">
        <f>'[17]CONTEXTO ESTRATEGICO'!A1</f>
        <v>EMPRESA DE RENOVACIÓN Y DESARROLLO URBANO DE BOGOTÁ</v>
      </c>
      <c r="B1" s="124"/>
      <c r="C1" s="124"/>
      <c r="D1" s="124"/>
      <c r="E1" s="124"/>
      <c r="F1" s="124"/>
      <c r="G1" s="124"/>
      <c r="H1" s="124"/>
      <c r="I1" s="124"/>
      <c r="J1" s="124"/>
      <c r="K1" s="124"/>
      <c r="L1" s="124"/>
      <c r="M1" s="124"/>
      <c r="N1" s="125"/>
    </row>
    <row r="2" spans="1:17" ht="14.25" customHeight="1" x14ac:dyDescent="0.2">
      <c r="A2" s="126" t="s">
        <v>49</v>
      </c>
      <c r="B2" s="127"/>
      <c r="C2" s="127"/>
      <c r="D2" s="127"/>
      <c r="E2" s="127"/>
      <c r="F2" s="127"/>
      <c r="G2" s="127"/>
      <c r="H2" s="127"/>
      <c r="I2" s="127"/>
      <c r="J2" s="127"/>
      <c r="K2" s="127"/>
      <c r="L2" s="127"/>
      <c r="M2" s="127"/>
      <c r="N2" s="128"/>
    </row>
    <row r="3" spans="1:17" s="9" customFormat="1" ht="22.5" customHeight="1" x14ac:dyDescent="0.2">
      <c r="A3" s="83" t="s">
        <v>0</v>
      </c>
      <c r="B3" s="83"/>
      <c r="C3" s="96" t="s">
        <v>1</v>
      </c>
      <c r="D3" s="97"/>
      <c r="E3" s="97"/>
      <c r="F3" s="97"/>
      <c r="G3" s="97"/>
      <c r="H3" s="97"/>
      <c r="I3" s="97"/>
      <c r="J3" s="97"/>
      <c r="K3" s="97"/>
      <c r="L3" s="97"/>
      <c r="M3" s="97"/>
      <c r="N3" s="98"/>
    </row>
    <row r="4" spans="1:17" s="9" customFormat="1" ht="15" x14ac:dyDescent="0.2">
      <c r="A4" s="83"/>
      <c r="B4" s="83"/>
      <c r="C4" s="99"/>
      <c r="D4" s="100"/>
      <c r="E4" s="100"/>
      <c r="F4" s="100"/>
      <c r="G4" s="100"/>
      <c r="H4" s="100"/>
      <c r="I4" s="100"/>
      <c r="J4" s="100"/>
      <c r="K4" s="100"/>
      <c r="L4" s="100"/>
      <c r="M4" s="100"/>
      <c r="N4" s="101"/>
    </row>
    <row r="5" spans="1:17" s="24" customFormat="1" ht="63" customHeight="1" x14ac:dyDescent="0.3">
      <c r="A5" s="82" t="str">
        <f>'[17]CONTEXTO ESTRATEGICO'!A12</f>
        <v>EVALUACIÓN Y SEGUIMIENTO</v>
      </c>
      <c r="B5" s="82"/>
      <c r="C5" s="93"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94"/>
      <c r="E5" s="94"/>
      <c r="F5" s="94"/>
      <c r="G5" s="94"/>
      <c r="H5" s="94"/>
      <c r="I5" s="94"/>
      <c r="J5" s="94"/>
      <c r="K5" s="94"/>
      <c r="L5" s="94"/>
      <c r="M5" s="94"/>
      <c r="N5" s="95"/>
      <c r="O5" s="84"/>
      <c r="P5" s="84"/>
      <c r="Q5" s="84"/>
    </row>
    <row r="6" spans="1:17" s="19" customFormat="1" ht="12" x14ac:dyDescent="0.2">
      <c r="A6" s="62" t="s">
        <v>2</v>
      </c>
      <c r="B6" s="62" t="s">
        <v>3</v>
      </c>
      <c r="C6" s="121" t="s">
        <v>34</v>
      </c>
      <c r="D6" s="61" t="s">
        <v>4</v>
      </c>
      <c r="E6" s="61"/>
      <c r="F6" s="67" t="s">
        <v>33</v>
      </c>
      <c r="G6" s="67" t="s">
        <v>11</v>
      </c>
      <c r="H6" s="67" t="s">
        <v>12</v>
      </c>
      <c r="I6" s="61" t="s">
        <v>5</v>
      </c>
      <c r="J6" s="61"/>
      <c r="K6" s="61"/>
      <c r="L6" s="61" t="s">
        <v>6</v>
      </c>
      <c r="M6" s="61" t="s">
        <v>7</v>
      </c>
      <c r="N6" s="61" t="s">
        <v>8</v>
      </c>
      <c r="O6" s="61" t="s">
        <v>76</v>
      </c>
      <c r="P6" s="61" t="s">
        <v>77</v>
      </c>
      <c r="Q6" s="61" t="s">
        <v>78</v>
      </c>
    </row>
    <row r="7" spans="1:17" s="19" customFormat="1" ht="24" x14ac:dyDescent="0.2">
      <c r="A7" s="62"/>
      <c r="B7" s="62"/>
      <c r="C7" s="122"/>
      <c r="D7" s="11" t="s">
        <v>9</v>
      </c>
      <c r="E7" s="11" t="s">
        <v>10</v>
      </c>
      <c r="F7" s="68"/>
      <c r="G7" s="68"/>
      <c r="H7" s="68"/>
      <c r="I7" s="11" t="s">
        <v>13</v>
      </c>
      <c r="J7" s="11" t="s">
        <v>14</v>
      </c>
      <c r="K7" s="11" t="s">
        <v>15</v>
      </c>
      <c r="L7" s="61"/>
      <c r="M7" s="61"/>
      <c r="N7" s="61"/>
      <c r="O7" s="61"/>
      <c r="P7" s="61"/>
      <c r="Q7" s="61"/>
    </row>
    <row r="8" spans="1:17" s="26" customFormat="1" ht="327.75" customHeight="1" x14ac:dyDescent="0.2">
      <c r="A8" s="28" t="str">
        <f>[17]IDENTIFICACIÓN!A12</f>
        <v>R1</v>
      </c>
      <c r="B8" s="29" t="str">
        <f>'[17]CONTEXTO ESTRATEGICO'!J12</f>
        <v>Posibilidad de manipulación indebida de los informes de auditoria.</v>
      </c>
      <c r="C8" s="28" t="s">
        <v>40</v>
      </c>
      <c r="D8" s="28">
        <f>[17]ANALISIS!C11</f>
        <v>2</v>
      </c>
      <c r="E8" s="28">
        <f>[17]ANALISIS!D11</f>
        <v>5</v>
      </c>
      <c r="F8" s="30" t="str">
        <f>[17]ANALISIS!H11</f>
        <v>ZONA RIESGO EXTREMA</v>
      </c>
      <c r="G8" s="29"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7" t="str">
        <f>'[17]VALORACIÓN DEL RIESGO'!F11</f>
        <v>PROBABILIDAD</v>
      </c>
      <c r="I8" s="28">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8">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8">
        <f>(I8*J8)*4</f>
        <v>20</v>
      </c>
      <c r="L8" s="30" t="str">
        <f>IF(OR(AND(I8=3,J8=4),AND(I8=2,J8=5),AND(K8&gt;=52,K8&lt;=100)),"ZONA RIESGO EXTREMA",IF(OR(AND(I8=5,J8=2),AND(I8=4,J8=3),AND(I8=1,J8=4),AND(K8=20),AND(K8&gt;=28,K8&lt;=48)),"ZONA RIESGO ALTA",IF(OR(AND(I8=1,J8=3),AND(I8=4,J8=1),AND(K8=24)),"ZONA RIESGO MODERADA",IF(AND(K8&gt;=4,K8&lt;=16),"ZONA RIESGO BAJA"))))</f>
        <v>ZONA RIESGO ALTA</v>
      </c>
      <c r="M8" s="28" t="str">
        <f>[17]ANALISIS!I11</f>
        <v>EVITAR EL RIESGO</v>
      </c>
      <c r="N8" s="29" t="str">
        <f>[17]ANALISIS!J11</f>
        <v>1. Diseñar y aplicar el formato para suscribir la declaración de impedimentos y conflictos de interés de los auditores.
2. Solicitar la apropiación de recursos para la 
adquisición de un software para la administración de las auditorias internas.</v>
      </c>
      <c r="O8" s="37">
        <v>0.33</v>
      </c>
      <c r="P8" s="37" t="s">
        <v>140</v>
      </c>
      <c r="Q8" s="34" t="s">
        <v>141</v>
      </c>
    </row>
    <row r="9" spans="1:17" s="26" customFormat="1" ht="409.5" x14ac:dyDescent="0.2">
      <c r="A9" s="28" t="str">
        <f>[17]IDENTIFICACIÓN!A13</f>
        <v>R2</v>
      </c>
      <c r="B9" s="29" t="str">
        <f>'[17]CONTEXTO ESTRATEGICO'!J13</f>
        <v>Posibilidad de entrega inoportuna de informes, respuestas, alertas y recomendaciones para el mejoramiento de la gestión institucional y del Sistema de Control Interno.</v>
      </c>
      <c r="C9" s="28" t="s">
        <v>36</v>
      </c>
      <c r="D9" s="28">
        <f>[17]ANALISIS!C12</f>
        <v>3</v>
      </c>
      <c r="E9" s="28">
        <f>[17]ANALISIS!D12</f>
        <v>4</v>
      </c>
      <c r="F9" s="30" t="str">
        <f>[17]ANALISIS!H12</f>
        <v>ZONA RIESGO EXTREMA</v>
      </c>
      <c r="G9" s="29"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7" t="str">
        <f>'[17]VALORACIÓN DEL RIESGO'!F12</f>
        <v>PROBABILIDAD</v>
      </c>
      <c r="I9" s="28">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8">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8">
        <f t="shared" ref="K9:K10" si="0">(I9*J9)*4</f>
        <v>16</v>
      </c>
      <c r="L9" s="30" t="str">
        <f t="shared" ref="L9:L10" si="1">IF(OR(AND(I9=3,J9=4),AND(I9=2,J9=5),AND(K9&gt;=52,K9&lt;=100)),"ZONA RIESGO EXTREMA",IF(OR(AND(I9=5,J9=2),AND(I9=4,J9=3),AND(I9=1,J9=4),AND(K9=20),AND(K9&gt;=28,K9&lt;=48)),"ZONA RIESGO ALTA",IF(OR(AND(I9=1,J9=3),AND(I9=4,J9=1),AND(K9=24)),"ZONA RIESGO MODERADA",IF(AND(K9&gt;=4,K9&lt;=16),"ZONA RIESGO BAJA"))))</f>
        <v>ZONA RIESGO ALTA</v>
      </c>
      <c r="M9" s="28" t="str">
        <f>[17]ANALISIS!I12</f>
        <v>EVITAR EL RIESGO</v>
      </c>
      <c r="N9" s="29"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c r="O9" s="37">
        <v>0.33</v>
      </c>
      <c r="P9" s="37" t="s">
        <v>137</v>
      </c>
      <c r="Q9" s="34" t="s">
        <v>138</v>
      </c>
    </row>
    <row r="10" spans="1:17" s="26" customFormat="1" ht="306" x14ac:dyDescent="0.2">
      <c r="A10" s="28" t="str">
        <f>[17]IDENTIFICACIÓN!A14</f>
        <v>R3</v>
      </c>
      <c r="B10" s="29" t="str">
        <f>'[17]CONTEXTO ESTRATEGICO'!J14</f>
        <v>Posibilidad de rezago frente a las tendencias en materia de auditoría y Control Interno.</v>
      </c>
      <c r="C10" s="28" t="s">
        <v>35</v>
      </c>
      <c r="D10" s="28">
        <f>[17]ANALISIS!C13</f>
        <v>2</v>
      </c>
      <c r="E10" s="28">
        <f>[17]ANALISIS!D13</f>
        <v>3</v>
      </c>
      <c r="F10" s="30" t="str">
        <f>[17]ANALISIS!H13</f>
        <v>ZONA RIESGO MODERADA</v>
      </c>
      <c r="G10" s="29"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7" t="str">
        <f>'[17]VALORACIÓN DEL RIESGO'!F13</f>
        <v>PROBABILIDAD</v>
      </c>
      <c r="I10" s="28">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8">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8">
        <f t="shared" si="0"/>
        <v>12</v>
      </c>
      <c r="L10" s="30" t="str">
        <f t="shared" si="1"/>
        <v>ZONA RIESGO MODERADA</v>
      </c>
      <c r="M10" s="28" t="str">
        <f>[17]ANALISIS!I13</f>
        <v>REDUCIR EL RIESGO</v>
      </c>
      <c r="N10" s="29"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c r="O10" s="37" t="s">
        <v>79</v>
      </c>
      <c r="P10" s="34" t="s">
        <v>139</v>
      </c>
      <c r="Q10" s="34" t="s">
        <v>142</v>
      </c>
    </row>
    <row r="11" spans="1:17" s="8" customFormat="1" ht="15" x14ac:dyDescent="0.2">
      <c r="G11" s="14" t="s">
        <v>32</v>
      </c>
    </row>
    <row r="12" spans="1:17" s="13" customFormat="1" ht="15" x14ac:dyDescent="0.25">
      <c r="A12" s="85" t="s">
        <v>41</v>
      </c>
      <c r="B12" s="85"/>
      <c r="C12" s="85" t="s">
        <v>42</v>
      </c>
      <c r="D12" s="85"/>
      <c r="E12" s="85" t="s">
        <v>43</v>
      </c>
      <c r="F12" s="85"/>
      <c r="G12" s="85"/>
    </row>
    <row r="13" spans="1:17" s="18" customFormat="1" ht="63.75" customHeight="1" x14ac:dyDescent="0.25">
      <c r="A13" s="86" t="s">
        <v>73</v>
      </c>
      <c r="B13" s="86"/>
      <c r="C13" s="86" t="s">
        <v>74</v>
      </c>
      <c r="D13" s="86"/>
      <c r="E13" s="86" t="s">
        <v>46</v>
      </c>
      <c r="F13" s="86"/>
      <c r="G13" s="86"/>
    </row>
    <row r="14" spans="1:17" s="18" customFormat="1" ht="14.25" customHeight="1" x14ac:dyDescent="0.25">
      <c r="A14" s="69" t="s">
        <v>75</v>
      </c>
      <c r="B14" s="74"/>
      <c r="C14" s="74"/>
      <c r="D14" s="74"/>
      <c r="E14" s="74"/>
      <c r="F14" s="74"/>
      <c r="G14" s="70"/>
    </row>
    <row r="15" spans="1:17" s="7" customFormat="1" ht="15" x14ac:dyDescent="0.2"/>
    <row r="16" spans="1:17"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8">
    <mergeCell ref="O5:Q5"/>
    <mergeCell ref="O6:O7"/>
    <mergeCell ref="P6:P7"/>
    <mergeCell ref="Q6:Q7"/>
    <mergeCell ref="L6:L7"/>
    <mergeCell ref="A1:N1"/>
    <mergeCell ref="A2:N2"/>
    <mergeCell ref="A5:B5"/>
    <mergeCell ref="A6:A7"/>
    <mergeCell ref="B6:B7"/>
    <mergeCell ref="D6:E6"/>
    <mergeCell ref="I6:K6"/>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1000-000000000000}"/>
    <dataValidation allowBlank="1" showInputMessage="1" showErrorMessage="1" prompt="Es la materialización del riesgo y las consecuencias de su aparición. Su escala es: 5 bajo impacto, 10 medio, 20 alto impacto._x000a_" sqref="E7" xr:uid="{00000000-0002-0000-1000-000001000000}"/>
  </dataValidation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92D050"/>
  </sheetPr>
  <dimension ref="A1:Q24"/>
  <sheetViews>
    <sheetView topLeftCell="A4" workbookViewId="0">
      <selection activeCell="A10" sqref="A10:G11"/>
    </sheetView>
  </sheetViews>
  <sheetFormatPr baseColWidth="10" defaultRowHeight="14.25" x14ac:dyDescent="0.2"/>
  <cols>
    <col min="1" max="1" width="8.7109375" style="16" customWidth="1"/>
    <col min="2" max="2" width="36.7109375" style="16" customWidth="1"/>
    <col min="3" max="3" width="16.140625" style="13" bestFit="1" customWidth="1"/>
    <col min="4" max="4" width="14" style="16" customWidth="1"/>
    <col min="5" max="5" width="12.42578125" style="16" customWidth="1"/>
    <col min="6" max="6" width="16.28515625" style="16" customWidth="1"/>
    <col min="7" max="7" width="48" style="16" customWidth="1"/>
    <col min="8" max="8" width="15.5703125" style="16" customWidth="1"/>
    <col min="9" max="9" width="14.85546875" style="16" customWidth="1"/>
    <col min="10" max="10" width="10" style="16" customWidth="1"/>
    <col min="11" max="11" width="16.140625" style="16" customWidth="1"/>
    <col min="12" max="12" width="14.140625" style="16" customWidth="1"/>
    <col min="13" max="13" width="14.5703125" style="16" customWidth="1"/>
    <col min="14" max="14" width="29.85546875" style="16" bestFit="1" customWidth="1"/>
    <col min="15" max="15" width="11.42578125" style="16"/>
    <col min="16" max="16" width="37.7109375" style="16" customWidth="1"/>
    <col min="17" max="17" width="43.28515625" style="16" customWidth="1"/>
    <col min="18" max="16384" width="11.42578125" style="16"/>
  </cols>
  <sheetData>
    <row r="1" spans="1:17" ht="14.25" customHeight="1" x14ac:dyDescent="0.2">
      <c r="A1" s="75" t="str">
        <f>'[1]CONTEXTO ESTRATEGICO'!A1</f>
        <v>EMPRESA DE RENOVACIÓN Y DESARROLLO URBANO DE BOGOTÁ</v>
      </c>
      <c r="B1" s="76"/>
      <c r="C1" s="76"/>
      <c r="D1" s="76"/>
      <c r="E1" s="76"/>
      <c r="F1" s="76"/>
      <c r="G1" s="76"/>
      <c r="H1" s="76"/>
      <c r="I1" s="76"/>
      <c r="J1" s="76"/>
      <c r="K1" s="76"/>
      <c r="L1" s="76"/>
      <c r="M1" s="76"/>
      <c r="N1" s="77"/>
    </row>
    <row r="2" spans="1:17" ht="14.25" customHeight="1" x14ac:dyDescent="0.2">
      <c r="A2" s="78" t="s">
        <v>49</v>
      </c>
      <c r="B2" s="79"/>
      <c r="C2" s="79"/>
      <c r="D2" s="79"/>
      <c r="E2" s="79"/>
      <c r="F2" s="79"/>
      <c r="G2" s="79"/>
      <c r="H2" s="79"/>
      <c r="I2" s="79"/>
      <c r="J2" s="79"/>
      <c r="K2" s="79"/>
      <c r="L2" s="79"/>
      <c r="M2" s="79"/>
      <c r="N2" s="80"/>
    </row>
    <row r="3" spans="1:17" s="15" customFormat="1" ht="22.5" customHeight="1" x14ac:dyDescent="0.2">
      <c r="A3" s="83" t="s">
        <v>0</v>
      </c>
      <c r="B3" s="83"/>
      <c r="C3" s="81" t="s">
        <v>1</v>
      </c>
      <c r="D3" s="81"/>
      <c r="E3" s="81"/>
      <c r="F3" s="81"/>
      <c r="G3" s="81"/>
      <c r="H3" s="81"/>
      <c r="I3" s="81"/>
      <c r="J3" s="81"/>
      <c r="K3" s="81"/>
      <c r="L3" s="81"/>
      <c r="M3" s="81"/>
      <c r="N3" s="81"/>
    </row>
    <row r="4" spans="1:17" s="15" customFormat="1" ht="15" x14ac:dyDescent="0.2">
      <c r="A4" s="83"/>
      <c r="B4" s="83"/>
      <c r="C4" s="81"/>
      <c r="D4" s="81"/>
      <c r="E4" s="81"/>
      <c r="F4" s="81"/>
      <c r="G4" s="81"/>
      <c r="H4" s="81"/>
      <c r="I4" s="81"/>
      <c r="J4" s="81"/>
      <c r="K4" s="81"/>
      <c r="L4" s="81"/>
      <c r="M4" s="81"/>
      <c r="N4" s="81"/>
    </row>
    <row r="5" spans="1:17" s="22" customFormat="1" ht="75" customHeight="1" x14ac:dyDescent="0.3">
      <c r="A5" s="82" t="str">
        <f>'[1]CONTEXTO ESTRATEGICO'!A12</f>
        <v>DIRECCIONAMIENTO ESTRATÉGICO</v>
      </c>
      <c r="B5" s="82"/>
      <c r="C5" s="82" t="str">
        <f>[1]ANALISIS!C8</f>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
      <c r="D5" s="82"/>
      <c r="E5" s="82"/>
      <c r="F5" s="82"/>
      <c r="G5" s="82"/>
      <c r="H5" s="82"/>
      <c r="I5" s="82"/>
      <c r="J5" s="82"/>
      <c r="K5" s="82"/>
      <c r="L5" s="82"/>
      <c r="M5" s="82"/>
      <c r="N5" s="82"/>
      <c r="O5" s="84"/>
      <c r="P5" s="84"/>
      <c r="Q5" s="84"/>
    </row>
    <row r="6" spans="1:17" ht="14.25" customHeight="1" x14ac:dyDescent="0.2">
      <c r="A6" s="62" t="s">
        <v>2</v>
      </c>
      <c r="B6" s="62" t="s">
        <v>3</v>
      </c>
      <c r="C6" s="67" t="s">
        <v>34</v>
      </c>
      <c r="D6" s="61" t="s">
        <v>4</v>
      </c>
      <c r="E6" s="61"/>
      <c r="F6" s="67" t="s">
        <v>33</v>
      </c>
      <c r="G6" s="67" t="s">
        <v>11</v>
      </c>
      <c r="H6" s="67" t="s">
        <v>12</v>
      </c>
      <c r="I6" s="61" t="s">
        <v>5</v>
      </c>
      <c r="J6" s="61"/>
      <c r="K6" s="61"/>
      <c r="L6" s="61" t="s">
        <v>6</v>
      </c>
      <c r="M6" s="61" t="s">
        <v>7</v>
      </c>
      <c r="N6" s="61" t="s">
        <v>8</v>
      </c>
      <c r="O6" s="61" t="s">
        <v>76</v>
      </c>
      <c r="P6" s="61" t="s">
        <v>77</v>
      </c>
      <c r="Q6" s="61" t="s">
        <v>78</v>
      </c>
    </row>
    <row r="7" spans="1:17" ht="24" x14ac:dyDescent="0.2">
      <c r="A7" s="62"/>
      <c r="B7" s="62"/>
      <c r="C7" s="68"/>
      <c r="D7" s="11" t="s">
        <v>9</v>
      </c>
      <c r="E7" s="11" t="s">
        <v>10</v>
      </c>
      <c r="F7" s="68"/>
      <c r="G7" s="68"/>
      <c r="H7" s="68"/>
      <c r="I7" s="11" t="s">
        <v>13</v>
      </c>
      <c r="J7" s="11" t="s">
        <v>14</v>
      </c>
      <c r="K7" s="11" t="s">
        <v>15</v>
      </c>
      <c r="L7" s="61"/>
      <c r="M7" s="61"/>
      <c r="N7" s="61"/>
      <c r="O7" s="61"/>
      <c r="P7" s="61"/>
      <c r="Q7" s="61"/>
    </row>
    <row r="8" spans="1:17" s="21" customFormat="1" ht="250.5" customHeight="1" x14ac:dyDescent="0.2">
      <c r="A8" s="4" t="str">
        <f>[1]IDENTIFICACIÓN!A12</f>
        <v>R1</v>
      </c>
      <c r="B8" s="4" t="str">
        <f>'[1]CONTEXTO ESTRATEGICO'!J12</f>
        <v>Posibilidad de desarticulación de los instrumentos de planeación con los lineamientos distritales, la normatividad vigente y las necesidades reales de la ciudadanía.</v>
      </c>
      <c r="C8" s="27" t="s">
        <v>35</v>
      </c>
      <c r="D8" s="4">
        <f>[1]ANALISIS!C11</f>
        <v>1</v>
      </c>
      <c r="E8" s="4">
        <f>[1]ANALISIS!D11</f>
        <v>3</v>
      </c>
      <c r="F8" s="20" t="str">
        <f>[1]ANALISIS!H11</f>
        <v>ZONA RIESGO MODERADA</v>
      </c>
      <c r="G8" s="4" t="str">
        <f>CONCATENATE('[1]VALORACION CONTROLES'!C12,". ",'[1]VALORACION CONTROLES'!C13,". ",'[1]VALORACION CONTROLES'!C14)</f>
        <v xml:space="preserve">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v>
      </c>
      <c r="H8" s="5" t="str">
        <f>'[1]VALORACIÓN DEL RIESGO'!F11</f>
        <v>PROBABILIDAD</v>
      </c>
      <c r="I8" s="4">
        <f>IF(B8="",0,(IF('[1]VALORACIÓN DEL RIESGO'!J11&lt;50,'[1]MAPA DE RIESGO'!C13,(IF(AND('[1]VALORACIÓN DEL RIESGO'!J11&gt;=51,H8="IMPACTO"),D8,(IF(AND('[1]VALORACIÓN DEL RIESGO'!J11&gt;=51,'[1]VALORACIÓN DEL RIESGO'!J11&lt;=75,H8="PROBABILIDAD"),(IF(D8-1&lt;=0,1,D8-1)),(IF(AND('[1]VALORACIÓN DEL RIESGO'!J11&gt;=76,'[1]VALORACIÓN DEL RIESGO'!J11&lt;=100,H8="PROBABILIDAD"),(IF(D8-2&lt;=0,1,D8-2)))))))))))</f>
        <v>1</v>
      </c>
      <c r="J8" s="4">
        <f>IF(B8="",0,(IF('[1]VALORACIÓN DEL RIESGO'!J11&lt;50,'[1]MAPA DE RIESGO'!D13,(IF(AND('[1]VALORACIÓN DEL RIESGO'!J11&gt;=51,H8="PROBABILIDAD"),E8,(IF(AND('[1]VALORACIÓN DEL RIESGO'!J11&gt;=51,'[1]VALORACIÓN DEL RIESGO'!J11&lt;=75,H8="IMPACTO"),(IF(E8-1&lt;=0,1,E8-1)),(IF(AND('[1]VALORACIÓN DEL RIESGO'!J11&gt;=76,'[1]VALORACIÓN DEL RIESGO'!J11&lt;=100,H8="IMPACTO"),(IF(E8-2&lt;=0,1,E8-2)))))))))))</f>
        <v>3</v>
      </c>
      <c r="K8" s="4">
        <f>(I8*J8)*4</f>
        <v>12</v>
      </c>
      <c r="L8" s="20" t="str">
        <f>IF(OR(AND(I8=3,J8=4),AND(I8=2,J8=5),AND(K8&gt;=52,K8&lt;=100)),"ZONA RIESGO EXTREMA",IF(OR(AND(I8=5,J8=2),AND(I8=4,J8=3),AND(I8=1,J8=4),AND(K8=20),AND(K8&gt;=28,K8&lt;=48)),"ZONA RIESGO ALTA",IF(OR(AND(I8=1,J8=3),AND(I8=4,J8=1),AND(K8=24)),"ZONA RIESGO MODERADA",IF(AND(K8&gt;=4,K8&lt;=16),"ZONA RIESGO BAJA"))))</f>
        <v>ZONA RIESGO MODERADA</v>
      </c>
      <c r="M8" s="4" t="str">
        <f>[1]ANALISIS!I11</f>
        <v>REDUCIR EL RIESGO</v>
      </c>
      <c r="N8" s="4" t="str">
        <f>[1]ANALISIS!J11</f>
        <v>Generar un sistema de alertas con base en el avance del plan de acción a fin de identificar las actividades que no tienen un nivel de avance óptimo y puedan afectar el cumplimiento de los objetivos estratégicos.</v>
      </c>
      <c r="O8" s="35">
        <v>0.25</v>
      </c>
      <c r="P8" s="34" t="s">
        <v>80</v>
      </c>
      <c r="Q8" s="34" t="s">
        <v>117</v>
      </c>
    </row>
    <row r="9" spans="1:17" s="15" customFormat="1" ht="15" x14ac:dyDescent="0.2">
      <c r="C9" s="12"/>
    </row>
    <row r="10" spans="1:17" s="13" customFormat="1" ht="14.25" customHeight="1" x14ac:dyDescent="0.25">
      <c r="A10" s="71" t="s">
        <v>41</v>
      </c>
      <c r="B10" s="73"/>
      <c r="C10" s="71" t="s">
        <v>42</v>
      </c>
      <c r="D10" s="73"/>
      <c r="E10" s="71" t="s">
        <v>43</v>
      </c>
      <c r="F10" s="72"/>
      <c r="G10" s="73"/>
    </row>
    <row r="11" spans="1:17" s="13" customFormat="1" ht="69.75" customHeight="1" x14ac:dyDescent="0.25">
      <c r="A11" s="69" t="s">
        <v>44</v>
      </c>
      <c r="B11" s="70"/>
      <c r="C11" s="69" t="s">
        <v>45</v>
      </c>
      <c r="D11" s="70"/>
      <c r="E11" s="69" t="s">
        <v>46</v>
      </c>
      <c r="F11" s="74"/>
      <c r="G11" s="70"/>
    </row>
    <row r="12" spans="1:17" s="13" customFormat="1" ht="14.25" customHeight="1" x14ac:dyDescent="0.25">
      <c r="A12" s="69" t="s">
        <v>75</v>
      </c>
      <c r="B12" s="74"/>
      <c r="C12" s="74"/>
      <c r="D12" s="74"/>
      <c r="E12" s="74"/>
      <c r="F12" s="74"/>
      <c r="G12" s="70"/>
    </row>
    <row r="13" spans="1:17" s="15" customFormat="1" ht="15" x14ac:dyDescent="0.2">
      <c r="A13" s="13"/>
      <c r="C13" s="13"/>
    </row>
    <row r="14" spans="1:17" s="15" customFormat="1" ht="15" x14ac:dyDescent="0.2">
      <c r="A14" s="13"/>
      <c r="C14" s="13"/>
    </row>
    <row r="15" spans="1:17" s="15" customFormat="1" ht="15" x14ac:dyDescent="0.2">
      <c r="C15" s="13"/>
    </row>
    <row r="16" spans="1:17" s="15" customFormat="1" ht="15" x14ac:dyDescent="0.2">
      <c r="C16" s="13"/>
    </row>
    <row r="17" spans="3:3" s="15" customFormat="1" ht="15" x14ac:dyDescent="0.2">
      <c r="C17" s="13"/>
    </row>
    <row r="18" spans="3:3" s="15" customFormat="1" ht="15" x14ac:dyDescent="0.2">
      <c r="C18" s="13"/>
    </row>
    <row r="19" spans="3:3" s="15" customFormat="1" ht="15" x14ac:dyDescent="0.2">
      <c r="C19" s="13"/>
    </row>
    <row r="20" spans="3:3" s="15" customFormat="1" ht="15" x14ac:dyDescent="0.2">
      <c r="C20" s="13"/>
    </row>
    <row r="21" spans="3:3" s="15" customFormat="1" ht="15" x14ac:dyDescent="0.2">
      <c r="C21" s="13"/>
    </row>
    <row r="22" spans="3:3" s="15" customFormat="1" ht="15" x14ac:dyDescent="0.2">
      <c r="C22" s="13"/>
    </row>
    <row r="23" spans="3:3" s="15" customFormat="1" ht="15" x14ac:dyDescent="0.2">
      <c r="C23" s="13"/>
    </row>
    <row r="24" spans="3:3" s="15" customFormat="1" ht="15" x14ac:dyDescent="0.2">
      <c r="C24" s="13"/>
    </row>
  </sheetData>
  <mergeCells count="28">
    <mergeCell ref="O5:Q5"/>
    <mergeCell ref="O6:O7"/>
    <mergeCell ref="P6:P7"/>
    <mergeCell ref="Q6:Q7"/>
    <mergeCell ref="A1:N1"/>
    <mergeCell ref="A2:N2"/>
    <mergeCell ref="A12:G12"/>
    <mergeCell ref="M6:M7"/>
    <mergeCell ref="N6:N7"/>
    <mergeCell ref="C3:N4"/>
    <mergeCell ref="C5:N5"/>
    <mergeCell ref="A10:B10"/>
    <mergeCell ref="C10:D10"/>
    <mergeCell ref="C6:C7"/>
    <mergeCell ref="F6:F7"/>
    <mergeCell ref="A3:B4"/>
    <mergeCell ref="A5:B5"/>
    <mergeCell ref="A6:A7"/>
    <mergeCell ref="B6:B7"/>
    <mergeCell ref="D6:E6"/>
    <mergeCell ref="I6:K6"/>
    <mergeCell ref="L6:L7"/>
    <mergeCell ref="G6:G7"/>
    <mergeCell ref="H6:H7"/>
    <mergeCell ref="A11:B11"/>
    <mergeCell ref="C11:D11"/>
    <mergeCell ref="E10:G10"/>
    <mergeCell ref="E11:G11"/>
  </mergeCells>
  <conditionalFormatting sqref="F8 L8">
    <cfRule type="cellIs" dxfId="169" priority="8" stopIfTrue="1" operator="equal">
      <formula>"INACEPTABLE"</formula>
    </cfRule>
    <cfRule type="cellIs" dxfId="168" priority="9" stopIfTrue="1" operator="equal">
      <formula>"IMPORTANTE"</formula>
    </cfRule>
    <cfRule type="cellIs" dxfId="167" priority="10" stopIfTrue="1" operator="equal">
      <formula>"MODERADO"</formula>
    </cfRule>
  </conditionalFormatting>
  <conditionalFormatting sqref="F8 L8">
    <cfRule type="cellIs" dxfId="166" priority="7" stopIfTrue="1" operator="equal">
      <formula>"TOLERABLE"</formula>
    </cfRule>
  </conditionalFormatting>
  <conditionalFormatting sqref="F8 L8">
    <cfRule type="cellIs" dxfId="165" priority="5" stopIfTrue="1" operator="equal">
      <formula>"ZONA RIESGO ALTA"</formula>
    </cfRule>
    <cfRule type="cellIs" dxfId="164" priority="6" stopIfTrue="1" operator="equal">
      <formula>"ZONA RIESGO EXTREMA"</formula>
    </cfRule>
  </conditionalFormatting>
  <conditionalFormatting sqref="F8 L8">
    <cfRule type="cellIs" dxfId="163" priority="3" stopIfTrue="1" operator="equal">
      <formula>"ZONA RIESGO BAJA"</formula>
    </cfRule>
    <cfRule type="cellIs" dxfId="162" priority="4" stopIfTrue="1" operator="equal">
      <formula>"ZONA RIESGO MODERADA"</formula>
    </cfRule>
  </conditionalFormatting>
  <conditionalFormatting sqref="F8 L8">
    <cfRule type="cellIs" dxfId="161" priority="1" stopIfTrue="1" operator="equal">
      <formula>"ZONA RIESGO MODERADA"</formula>
    </cfRule>
    <cfRule type="cellIs" dxfId="1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000-000000000000}"/>
    <dataValidation allowBlank="1" showInputMessage="1" showErrorMessage="1" prompt="Es la materialización del riesgo y las consecuencias de su aparición. Su escala es: 5 bajo impacto, 10 medio, 20 alto impacto._x000a_" sqref="E7" xr:uid="{00000000-0002-0000-00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000-000002000000}">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92D050"/>
  </sheetPr>
  <dimension ref="A1:Q12"/>
  <sheetViews>
    <sheetView workbookViewId="0">
      <selection activeCell="A12" sqref="A12:G12"/>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5" width="11.42578125" style="16"/>
    <col min="16" max="16" width="49.5703125" style="16" customWidth="1"/>
    <col min="17" max="17" width="35.85546875" style="16" customWidth="1"/>
    <col min="18" max="16384" width="11.42578125" style="16"/>
  </cols>
  <sheetData>
    <row r="1" spans="1:17" ht="14.25" customHeight="1" x14ac:dyDescent="0.2">
      <c r="A1" s="75" t="str">
        <f>'[2]CONTEXTO ESTRATEGICO'!A1</f>
        <v>EMPRESA DE RENOVACIÓN Y DESARROLLO URBANO DE BOGOTÁ</v>
      </c>
      <c r="B1" s="76"/>
      <c r="C1" s="76"/>
      <c r="D1" s="76"/>
      <c r="E1" s="76"/>
      <c r="F1" s="76"/>
      <c r="G1" s="76"/>
      <c r="H1" s="76"/>
      <c r="I1" s="76"/>
      <c r="J1" s="76"/>
      <c r="K1" s="76"/>
      <c r="L1" s="76"/>
      <c r="M1" s="76"/>
      <c r="N1" s="77"/>
    </row>
    <row r="2" spans="1:17" ht="14.25" customHeight="1" x14ac:dyDescent="0.2">
      <c r="A2" s="78" t="s">
        <v>49</v>
      </c>
      <c r="B2" s="79"/>
      <c r="C2" s="79"/>
      <c r="D2" s="79"/>
      <c r="E2" s="79"/>
      <c r="F2" s="79"/>
      <c r="G2" s="79"/>
      <c r="H2" s="79"/>
      <c r="I2" s="79"/>
      <c r="J2" s="79"/>
      <c r="K2" s="79"/>
      <c r="L2" s="79"/>
      <c r="M2" s="79"/>
      <c r="N2" s="80"/>
    </row>
    <row r="3" spans="1:17" s="15" customFormat="1" ht="22.5" customHeight="1" x14ac:dyDescent="0.2">
      <c r="A3" s="83" t="s">
        <v>0</v>
      </c>
      <c r="B3" s="83"/>
      <c r="C3" s="81" t="s">
        <v>1</v>
      </c>
      <c r="D3" s="81"/>
      <c r="E3" s="81"/>
      <c r="F3" s="81"/>
      <c r="G3" s="81"/>
      <c r="H3" s="81"/>
      <c r="I3" s="81"/>
      <c r="J3" s="81"/>
      <c r="K3" s="81"/>
      <c r="L3" s="81"/>
      <c r="M3" s="81"/>
      <c r="N3" s="81"/>
    </row>
    <row r="4" spans="1:17" s="15" customFormat="1" ht="15" x14ac:dyDescent="0.2">
      <c r="A4" s="83"/>
      <c r="B4" s="83"/>
      <c r="C4" s="81"/>
      <c r="D4" s="81"/>
      <c r="E4" s="81"/>
      <c r="F4" s="81"/>
      <c r="G4" s="81"/>
      <c r="H4" s="81"/>
      <c r="I4" s="81"/>
      <c r="J4" s="81"/>
      <c r="K4" s="81"/>
      <c r="L4" s="81"/>
      <c r="M4" s="81"/>
      <c r="N4" s="81"/>
    </row>
    <row r="5" spans="1:17" s="22" customFormat="1" ht="63" customHeight="1" x14ac:dyDescent="0.3">
      <c r="A5" s="82" t="str">
        <f>'[2]CONTEXTO ESTRATEGICO'!A12</f>
        <v>GESTIÓN DE GRUPOS DE INTERÉS</v>
      </c>
      <c r="B5" s="82"/>
      <c r="C5" s="82" t="str">
        <f>[2]ANALISIS!C8</f>
        <v>Desarrollar estrategias de comunicación para los diferentes públicos objetivo a nivel interno y externo, que permitan transmitir la información de manera veraz, clara y oportuna.</v>
      </c>
      <c r="D5" s="82"/>
      <c r="E5" s="82"/>
      <c r="F5" s="82"/>
      <c r="G5" s="82"/>
      <c r="H5" s="82"/>
      <c r="I5" s="82"/>
      <c r="J5" s="82"/>
      <c r="K5" s="82"/>
      <c r="L5" s="82"/>
      <c r="M5" s="82"/>
      <c r="N5" s="82"/>
      <c r="O5" s="84"/>
      <c r="P5" s="84"/>
      <c r="Q5" s="84"/>
    </row>
    <row r="6" spans="1:17" s="17" customFormat="1" ht="12" x14ac:dyDescent="0.2">
      <c r="A6" s="62" t="s">
        <v>2</v>
      </c>
      <c r="B6" s="62" t="s">
        <v>3</v>
      </c>
      <c r="C6" s="61" t="s">
        <v>34</v>
      </c>
      <c r="D6" s="61" t="s">
        <v>4</v>
      </c>
      <c r="E6" s="61"/>
      <c r="F6" s="61" t="s">
        <v>33</v>
      </c>
      <c r="G6" s="61" t="s">
        <v>11</v>
      </c>
      <c r="H6" s="61" t="s">
        <v>12</v>
      </c>
      <c r="I6" s="61" t="s">
        <v>5</v>
      </c>
      <c r="J6" s="61"/>
      <c r="K6" s="61"/>
      <c r="L6" s="61" t="s">
        <v>6</v>
      </c>
      <c r="M6" s="61" t="s">
        <v>7</v>
      </c>
      <c r="N6" s="61" t="s">
        <v>8</v>
      </c>
      <c r="O6" s="61" t="s">
        <v>76</v>
      </c>
      <c r="P6" s="61" t="s">
        <v>77</v>
      </c>
      <c r="Q6" s="61" t="s">
        <v>78</v>
      </c>
    </row>
    <row r="7" spans="1:17" s="17" customFormat="1" ht="24" x14ac:dyDescent="0.2">
      <c r="A7" s="62"/>
      <c r="B7" s="62"/>
      <c r="C7" s="61"/>
      <c r="D7" s="11" t="s">
        <v>9</v>
      </c>
      <c r="E7" s="11" t="s">
        <v>10</v>
      </c>
      <c r="F7" s="61"/>
      <c r="G7" s="61"/>
      <c r="H7" s="61"/>
      <c r="I7" s="11" t="s">
        <v>13</v>
      </c>
      <c r="J7" s="11" t="s">
        <v>14</v>
      </c>
      <c r="K7" s="11" t="s">
        <v>15</v>
      </c>
      <c r="L7" s="61"/>
      <c r="M7" s="61"/>
      <c r="N7" s="61"/>
      <c r="O7" s="61"/>
      <c r="P7" s="61"/>
      <c r="Q7" s="61"/>
    </row>
    <row r="8" spans="1:17" s="23" customFormat="1" ht="213.75" customHeight="1" x14ac:dyDescent="0.2">
      <c r="A8" s="4" t="str">
        <f>[2]IDENTIFICACIÓN!A12</f>
        <v>R1</v>
      </c>
      <c r="B8" s="4" t="str">
        <f>'[2]CONTEXTO ESTRATEGICO'!J12</f>
        <v>Posibilidad de divulgación de información incompleta, confusa e inoportuna.</v>
      </c>
      <c r="C8" s="27" t="s">
        <v>35</v>
      </c>
      <c r="D8" s="4">
        <f>[2]ANALISIS!C11</f>
        <v>1</v>
      </c>
      <c r="E8" s="4">
        <f>[2]ANALISIS!D11</f>
        <v>4</v>
      </c>
      <c r="F8" s="20" t="str">
        <f>[2]ANALISIS!H11</f>
        <v>ZONA RIESGO ALTA</v>
      </c>
      <c r="G8" s="4" t="str">
        <f>CONCATENATE('[2]VALORACION CONTROLES'!C12,". ",'[2]VALORACION CONTROLES'!C13,". ",'[2]VALORACION CONTROLES'!C14)</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c r="O8" s="35">
        <v>0.33</v>
      </c>
      <c r="P8" s="34" t="s">
        <v>83</v>
      </c>
      <c r="Q8" s="34" t="s">
        <v>108</v>
      </c>
    </row>
    <row r="9" spans="1:17" s="15" customFormat="1" ht="15" x14ac:dyDescent="0.2"/>
    <row r="10" spans="1:17" s="13" customFormat="1" ht="15" x14ac:dyDescent="0.25">
      <c r="A10" s="85" t="s">
        <v>41</v>
      </c>
      <c r="B10" s="85"/>
      <c r="C10" s="85" t="s">
        <v>42</v>
      </c>
      <c r="D10" s="85"/>
      <c r="E10" s="85" t="s">
        <v>43</v>
      </c>
      <c r="F10" s="85"/>
      <c r="G10" s="85"/>
    </row>
    <row r="11" spans="1:17" s="18" customFormat="1" ht="69.75" customHeight="1" x14ac:dyDescent="0.25">
      <c r="A11" s="86" t="s">
        <v>47</v>
      </c>
      <c r="B11" s="86"/>
      <c r="C11" s="86" t="s">
        <v>48</v>
      </c>
      <c r="D11" s="86"/>
      <c r="E11" s="86" t="s">
        <v>46</v>
      </c>
      <c r="F11" s="86"/>
      <c r="G11" s="86"/>
    </row>
    <row r="12" spans="1:17" s="18" customFormat="1" ht="14.25" customHeight="1" x14ac:dyDescent="0.25">
      <c r="A12" s="69" t="s">
        <v>75</v>
      </c>
      <c r="B12" s="74"/>
      <c r="C12" s="74"/>
      <c r="D12" s="74"/>
      <c r="E12" s="74"/>
      <c r="F12" s="74"/>
      <c r="G12" s="70"/>
    </row>
  </sheetData>
  <mergeCells count="28">
    <mergeCell ref="O5:Q5"/>
    <mergeCell ref="O6:O7"/>
    <mergeCell ref="P6:P7"/>
    <mergeCell ref="Q6:Q7"/>
    <mergeCell ref="L6:L7"/>
    <mergeCell ref="A1:N1"/>
    <mergeCell ref="A2:N2"/>
    <mergeCell ref="A5:B5"/>
    <mergeCell ref="A6:A7"/>
    <mergeCell ref="B6:B7"/>
    <mergeCell ref="D6:E6"/>
    <mergeCell ref="I6:K6"/>
    <mergeCell ref="G6:G7"/>
    <mergeCell ref="H6:H7"/>
    <mergeCell ref="C5:N5"/>
    <mergeCell ref="C3:N4"/>
    <mergeCell ref="M6:M7"/>
    <mergeCell ref="N6:N7"/>
    <mergeCell ref="C6:C7"/>
    <mergeCell ref="F6:F7"/>
    <mergeCell ref="A3:B4"/>
    <mergeCell ref="A12:G12"/>
    <mergeCell ref="C10:D10"/>
    <mergeCell ref="C11:D11"/>
    <mergeCell ref="E10:G10"/>
    <mergeCell ref="E11:G11"/>
    <mergeCell ref="A10:B10"/>
    <mergeCell ref="A11:B11"/>
  </mergeCells>
  <conditionalFormatting sqref="F8 L8">
    <cfRule type="cellIs" dxfId="159" priority="8" stopIfTrue="1" operator="equal">
      <formula>"INACEPTABLE"</formula>
    </cfRule>
    <cfRule type="cellIs" dxfId="158" priority="9" stopIfTrue="1" operator="equal">
      <formula>"IMPORTANTE"</formula>
    </cfRule>
    <cfRule type="cellIs" dxfId="157" priority="10" stopIfTrue="1" operator="equal">
      <formula>"MODERADO"</formula>
    </cfRule>
  </conditionalFormatting>
  <conditionalFormatting sqref="F8 L8">
    <cfRule type="cellIs" dxfId="156" priority="7" stopIfTrue="1" operator="equal">
      <formula>"TOLERABLE"</formula>
    </cfRule>
  </conditionalFormatting>
  <conditionalFormatting sqref="F8 L8">
    <cfRule type="cellIs" dxfId="155" priority="5" stopIfTrue="1" operator="equal">
      <formula>"ZONA RIESGO ALTA"</formula>
    </cfRule>
    <cfRule type="cellIs" dxfId="154" priority="6" stopIfTrue="1" operator="equal">
      <formula>"ZONA RIESGO EXTREMA"</formula>
    </cfRule>
  </conditionalFormatting>
  <conditionalFormatting sqref="F8 L8">
    <cfRule type="cellIs" dxfId="153" priority="3" stopIfTrue="1" operator="equal">
      <formula>"ZONA RIESGO BAJA"</formula>
    </cfRule>
    <cfRule type="cellIs" dxfId="152" priority="4" stopIfTrue="1" operator="equal">
      <formula>"ZONA RIESGO MODERADA"</formula>
    </cfRule>
  </conditionalFormatting>
  <conditionalFormatting sqref="F8 L8">
    <cfRule type="cellIs" dxfId="151" priority="1" stopIfTrue="1" operator="equal">
      <formula>"ZONA RIESGO MODERADA"</formula>
    </cfRule>
    <cfRule type="cellIs" dxfId="15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100-000000000000}"/>
    <dataValidation allowBlank="1" showInputMessage="1" showErrorMessage="1" prompt="Es la materialización del riesgo y las consecuencias de su aparición. Su escala es: 5 bajo impacto, 10 medio, 20 alto impacto._x000a_" sqref="E7" xr:uid="{00000000-0002-0000-01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100-000002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92D050"/>
  </sheetPr>
  <dimension ref="A1:Q16"/>
  <sheetViews>
    <sheetView topLeftCell="H9" workbookViewId="0">
      <selection activeCell="Q9" sqref="Q9"/>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5" width="11.42578125" style="10"/>
    <col min="16" max="16" width="83" style="10" customWidth="1"/>
    <col min="17" max="17" width="33.42578125" style="10" customWidth="1"/>
    <col min="18" max="16384" width="11.42578125" style="10"/>
  </cols>
  <sheetData>
    <row r="1" spans="1:17" ht="14.25" customHeight="1" x14ac:dyDescent="0.2">
      <c r="A1" s="87" t="str">
        <f>'[3]CONTEXTO ESTRATEGICO'!A1</f>
        <v>EMPRESA DE RENOVACIÓN Y DESARROLLO URBANO DE BOGOTÁ</v>
      </c>
      <c r="B1" s="88"/>
      <c r="C1" s="88"/>
      <c r="D1" s="88"/>
      <c r="E1" s="88"/>
      <c r="F1" s="88"/>
      <c r="G1" s="88"/>
      <c r="H1" s="88"/>
      <c r="I1" s="88"/>
      <c r="J1" s="88"/>
      <c r="K1" s="88"/>
      <c r="L1" s="88"/>
      <c r="M1" s="88"/>
      <c r="N1" s="89"/>
    </row>
    <row r="2" spans="1:17" ht="14.25" customHeight="1" x14ac:dyDescent="0.2">
      <c r="A2" s="90" t="s">
        <v>49</v>
      </c>
      <c r="B2" s="91"/>
      <c r="C2" s="91"/>
      <c r="D2" s="91"/>
      <c r="E2" s="91"/>
      <c r="F2" s="91"/>
      <c r="G2" s="91"/>
      <c r="H2" s="91"/>
      <c r="I2" s="91"/>
      <c r="J2" s="91"/>
      <c r="K2" s="91"/>
      <c r="L2" s="91"/>
      <c r="M2" s="91"/>
      <c r="N2" s="92"/>
    </row>
    <row r="3" spans="1:17" s="9" customFormat="1" ht="22.5" customHeight="1" x14ac:dyDescent="0.2">
      <c r="A3" s="83" t="s">
        <v>0</v>
      </c>
      <c r="B3" s="83"/>
      <c r="C3" s="81" t="s">
        <v>1</v>
      </c>
      <c r="D3" s="81"/>
      <c r="E3" s="81"/>
      <c r="F3" s="81"/>
      <c r="G3" s="81"/>
      <c r="H3" s="81"/>
      <c r="I3" s="81"/>
      <c r="J3" s="81"/>
      <c r="K3" s="81"/>
      <c r="L3" s="81"/>
      <c r="M3" s="81"/>
      <c r="N3" s="81"/>
    </row>
    <row r="4" spans="1:17" s="9" customFormat="1" ht="15" x14ac:dyDescent="0.2">
      <c r="A4" s="83"/>
      <c r="B4" s="83"/>
      <c r="C4" s="81"/>
      <c r="D4" s="81"/>
      <c r="E4" s="81"/>
      <c r="F4" s="81"/>
      <c r="G4" s="81"/>
      <c r="H4" s="81"/>
      <c r="I4" s="81"/>
      <c r="J4" s="81"/>
      <c r="K4" s="81"/>
      <c r="L4" s="81"/>
      <c r="M4" s="81"/>
      <c r="N4" s="81"/>
    </row>
    <row r="5" spans="1:17" s="24" customFormat="1" ht="63" customHeight="1" x14ac:dyDescent="0.3">
      <c r="A5" s="82" t="str">
        <f>'[3]CONTEXTO ESTRATEGICO'!A12</f>
        <v>FORMULACIÓN DE INSTRUMENTOS</v>
      </c>
      <c r="B5" s="82"/>
      <c r="C5" s="82"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82"/>
      <c r="E5" s="82"/>
      <c r="F5" s="82"/>
      <c r="G5" s="82"/>
      <c r="H5" s="82"/>
      <c r="I5" s="82"/>
      <c r="J5" s="82"/>
      <c r="K5" s="82"/>
      <c r="L5" s="82"/>
      <c r="M5" s="82"/>
      <c r="N5" s="82"/>
      <c r="O5" s="84"/>
      <c r="P5" s="84"/>
      <c r="Q5" s="84"/>
    </row>
    <row r="6" spans="1:17" s="19" customFormat="1" ht="12" x14ac:dyDescent="0.2">
      <c r="A6" s="62" t="s">
        <v>2</v>
      </c>
      <c r="B6" s="62" t="s">
        <v>3</v>
      </c>
      <c r="C6" s="61" t="s">
        <v>34</v>
      </c>
      <c r="D6" s="61" t="s">
        <v>4</v>
      </c>
      <c r="E6" s="61"/>
      <c r="F6" s="61" t="s">
        <v>33</v>
      </c>
      <c r="G6" s="61" t="s">
        <v>11</v>
      </c>
      <c r="H6" s="61" t="s">
        <v>12</v>
      </c>
      <c r="I6" s="61" t="s">
        <v>5</v>
      </c>
      <c r="J6" s="61"/>
      <c r="K6" s="61"/>
      <c r="L6" s="61" t="s">
        <v>6</v>
      </c>
      <c r="M6" s="61" t="s">
        <v>7</v>
      </c>
      <c r="N6" s="61" t="s">
        <v>8</v>
      </c>
      <c r="O6" s="67" t="s">
        <v>76</v>
      </c>
      <c r="P6" s="61" t="s">
        <v>77</v>
      </c>
      <c r="Q6" s="61" t="s">
        <v>78</v>
      </c>
    </row>
    <row r="7" spans="1:17" s="19" customFormat="1" ht="24" x14ac:dyDescent="0.2">
      <c r="A7" s="62"/>
      <c r="B7" s="62"/>
      <c r="C7" s="61"/>
      <c r="D7" s="11" t="s">
        <v>9</v>
      </c>
      <c r="E7" s="11" t="s">
        <v>10</v>
      </c>
      <c r="F7" s="61"/>
      <c r="G7" s="61"/>
      <c r="H7" s="61"/>
      <c r="I7" s="11" t="s">
        <v>13</v>
      </c>
      <c r="J7" s="11" t="s">
        <v>14</v>
      </c>
      <c r="K7" s="11" t="s">
        <v>15</v>
      </c>
      <c r="L7" s="61"/>
      <c r="M7" s="61"/>
      <c r="N7" s="61"/>
      <c r="O7" s="68"/>
      <c r="P7" s="61"/>
      <c r="Q7" s="61"/>
    </row>
    <row r="8" spans="1:17" s="26"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7" t="s">
        <v>40</v>
      </c>
      <c r="D8" s="4">
        <f>[3]ANALISIS!C11</f>
        <v>2</v>
      </c>
      <c r="E8" s="4">
        <f>[3]ANALISIS!D11</f>
        <v>4</v>
      </c>
      <c r="F8" s="25" t="str">
        <f>[3]ANALISIS!H11</f>
        <v>ZONA RIESGO ALTA</v>
      </c>
      <c r="G8" s="4" t="str">
        <f>CONCATENATE('[3]VALORACION CONTROLES'!C12,". ",'[3]VALORACION CONTROLES'!C13,". ",'[3]VALORACION CONTROLES'!C14)</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c r="O8" s="35">
        <v>0</v>
      </c>
      <c r="P8" s="34" t="s">
        <v>171</v>
      </c>
      <c r="Q8" s="32" t="s">
        <v>106</v>
      </c>
    </row>
    <row r="9" spans="1:17" s="26" customFormat="1" ht="381" customHeight="1" x14ac:dyDescent="0.2">
      <c r="A9" s="4" t="str">
        <f>[3]IDENTIFICACIÓN!A13</f>
        <v>R2</v>
      </c>
      <c r="B9" s="4" t="str">
        <f>'[3]CONTEXTO ESTRATEGICO'!J13</f>
        <v>Posibilidad de retrasos en la formulación de los instrumentos de planeamiento.</v>
      </c>
      <c r="C9" s="27" t="s">
        <v>36</v>
      </c>
      <c r="D9" s="4">
        <f>[3]ANALISIS!C12</f>
        <v>2</v>
      </c>
      <c r="E9" s="4">
        <f>[3]ANALISIS!D12</f>
        <v>4</v>
      </c>
      <c r="F9" s="25" t="str">
        <f>[3]ANALISIS!H12</f>
        <v>ZONA RIESGO ALTA</v>
      </c>
      <c r="G9" s="4" t="str">
        <f>CONCATENATE('[3]VALORACION CONTROLES'!C13,". ",'[3]VALORACION CONTROLES'!C14,". ",'[3]VALORACION CONTROLES'!C15)</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5"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c r="O9" s="35">
        <v>0.33</v>
      </c>
      <c r="P9" s="43" t="s">
        <v>172</v>
      </c>
      <c r="Q9" s="34" t="s">
        <v>173</v>
      </c>
    </row>
    <row r="10" spans="1:17" s="26" customFormat="1" ht="400.5" customHeight="1" x14ac:dyDescent="0.2">
      <c r="A10" s="4" t="str">
        <f>[3]IDENTIFICACIÓN!A14</f>
        <v>R3</v>
      </c>
      <c r="B10" s="4" t="str">
        <f>'[3]CONTEXTO ESTRATEGICO'!J14</f>
        <v>Posibilidad de desactualización de estudios y diseños del proyecto.</v>
      </c>
      <c r="C10" s="27" t="s">
        <v>36</v>
      </c>
      <c r="D10" s="4">
        <f>[3]ANALISIS!C13</f>
        <v>2</v>
      </c>
      <c r="E10" s="4">
        <f>[3]ANALISIS!D13</f>
        <v>4</v>
      </c>
      <c r="F10" s="25" t="str">
        <f>[3]ANALISIS!H13</f>
        <v>ZONA RIESGO ALTA</v>
      </c>
      <c r="G10" s="4" t="str">
        <f>CONCATENATE('[3]VALORACION CONTROLES'!C18,". ",'[3]VALORACION CONTROLES'!C19,". ",'[3]VALORACION CONTROLES'!C20)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5"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c r="O10" s="35">
        <v>0.33</v>
      </c>
      <c r="P10" s="34" t="s">
        <v>81</v>
      </c>
      <c r="Q10" s="34" t="s">
        <v>107</v>
      </c>
    </row>
    <row r="11" spans="1:17" x14ac:dyDescent="0.2">
      <c r="C11" s="10"/>
    </row>
    <row r="12" spans="1:17" s="13" customFormat="1" ht="15" x14ac:dyDescent="0.25">
      <c r="A12" s="85" t="s">
        <v>41</v>
      </c>
      <c r="B12" s="85"/>
      <c r="C12" s="85" t="s">
        <v>42</v>
      </c>
      <c r="D12" s="85"/>
      <c r="E12" s="85" t="s">
        <v>43</v>
      </c>
      <c r="F12" s="85"/>
      <c r="G12" s="85"/>
    </row>
    <row r="13" spans="1:17" s="18" customFormat="1" ht="69.75" customHeight="1" x14ac:dyDescent="0.25">
      <c r="A13" s="86" t="s">
        <v>50</v>
      </c>
      <c r="B13" s="86"/>
      <c r="C13" s="86" t="s">
        <v>51</v>
      </c>
      <c r="D13" s="86"/>
      <c r="E13" s="86" t="s">
        <v>46</v>
      </c>
      <c r="F13" s="86"/>
      <c r="G13" s="86"/>
    </row>
    <row r="14" spans="1:17" s="18" customFormat="1" ht="14.25" customHeight="1" x14ac:dyDescent="0.25">
      <c r="A14" s="69" t="s">
        <v>75</v>
      </c>
      <c r="B14" s="74"/>
      <c r="C14" s="74"/>
      <c r="D14" s="74"/>
      <c r="E14" s="74"/>
      <c r="F14" s="74"/>
      <c r="G14" s="70"/>
    </row>
    <row r="15" spans="1:17" s="16" customFormat="1" x14ac:dyDescent="0.2">
      <c r="C15" s="13"/>
      <c r="D15" s="13"/>
    </row>
    <row r="16" spans="1:17" s="16" customFormat="1" x14ac:dyDescent="0.2">
      <c r="C16" s="13"/>
      <c r="D16" s="13"/>
    </row>
  </sheetData>
  <mergeCells count="28">
    <mergeCell ref="O5:Q5"/>
    <mergeCell ref="O6:O7"/>
    <mergeCell ref="P6:P7"/>
    <mergeCell ref="Q6:Q7"/>
    <mergeCell ref="A1:N1"/>
    <mergeCell ref="A2:N2"/>
    <mergeCell ref="A3:B4"/>
    <mergeCell ref="A5:B5"/>
    <mergeCell ref="A6:A7"/>
    <mergeCell ref="B6:B7"/>
    <mergeCell ref="D6:E6"/>
    <mergeCell ref="C3:N4"/>
    <mergeCell ref="C5:N5"/>
    <mergeCell ref="M6:M7"/>
    <mergeCell ref="N6:N7"/>
    <mergeCell ref="I6:K6"/>
    <mergeCell ref="L6:L7"/>
    <mergeCell ref="A14:G14"/>
    <mergeCell ref="C6:C7"/>
    <mergeCell ref="F6:F7"/>
    <mergeCell ref="G6:G7"/>
    <mergeCell ref="H6:H7"/>
    <mergeCell ref="A12:B12"/>
    <mergeCell ref="A13:B13"/>
    <mergeCell ref="C12:D12"/>
    <mergeCell ref="E12:G12"/>
    <mergeCell ref="C13:D13"/>
    <mergeCell ref="E13:G13"/>
  </mergeCells>
  <conditionalFormatting sqref="F8:F10 L8:L10">
    <cfRule type="cellIs" dxfId="149" priority="8" stopIfTrue="1" operator="equal">
      <formula>"INACEPTABLE"</formula>
    </cfRule>
    <cfRule type="cellIs" dxfId="148" priority="9" stopIfTrue="1" operator="equal">
      <formula>"IMPORTANTE"</formula>
    </cfRule>
    <cfRule type="cellIs" dxfId="147" priority="10" stopIfTrue="1" operator="equal">
      <formula>"MODERADO"</formula>
    </cfRule>
  </conditionalFormatting>
  <conditionalFormatting sqref="F8:F10 L8:L10">
    <cfRule type="cellIs" dxfId="146" priority="7" stopIfTrue="1" operator="equal">
      <formula>"TOLERABLE"</formula>
    </cfRule>
  </conditionalFormatting>
  <conditionalFormatting sqref="F8:F10 L8:L10">
    <cfRule type="cellIs" dxfId="145" priority="5" stopIfTrue="1" operator="equal">
      <formula>"ZONA RIESGO ALTA"</formula>
    </cfRule>
    <cfRule type="cellIs" dxfId="144" priority="6" stopIfTrue="1" operator="equal">
      <formula>"ZONA RIESGO EXTREMA"</formula>
    </cfRule>
  </conditionalFormatting>
  <conditionalFormatting sqref="F8:F10 L8:L10">
    <cfRule type="cellIs" dxfId="143" priority="3" stopIfTrue="1" operator="equal">
      <formula>"ZONA RIESGO BAJA"</formula>
    </cfRule>
    <cfRule type="cellIs" dxfId="142" priority="4" stopIfTrue="1" operator="equal">
      <formula>"ZONA RIESGO MODERADA"</formula>
    </cfRule>
  </conditionalFormatting>
  <conditionalFormatting sqref="F8:F10 L8:L10">
    <cfRule type="cellIs" dxfId="141" priority="1" stopIfTrue="1" operator="equal">
      <formula>"ZONA RIESGO MODERADA"</formula>
    </cfRule>
    <cfRule type="cellIs" dxfId="14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200-000000000000}"/>
    <dataValidation allowBlank="1" showInputMessage="1" showErrorMessage="1" prompt="Es la materialización del riesgo y las consecuencias de su aparición. Su escala es: 5 bajo impacto, 10 medio, 20 alto impacto._x000a_" sqref="E7" xr:uid="{00000000-0002-0000-02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xr:uid="{00000000-0002-0000-0200-000002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92D050"/>
  </sheetPr>
  <dimension ref="A1:Q14"/>
  <sheetViews>
    <sheetView topLeftCell="F1" workbookViewId="0">
      <selection activeCell="Q8" sqref="A8:Q9"/>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 width="11.42578125" style="10"/>
    <col min="17" max="17" width="60.42578125" style="10" customWidth="1"/>
    <col min="18" max="16384" width="11.42578125" style="10"/>
  </cols>
  <sheetData>
    <row r="1" spans="1:17" ht="15" customHeight="1" x14ac:dyDescent="0.2">
      <c r="A1" s="87" t="str">
        <f>'[4]CONTEXTO ESTRATEGICO'!A1</f>
        <v>EMPRESA DE RENOVACIÓN Y DESARROLLO URBANO DE BOGOTÁ</v>
      </c>
      <c r="B1" s="88"/>
      <c r="C1" s="88"/>
      <c r="D1" s="88"/>
      <c r="E1" s="88"/>
      <c r="F1" s="88"/>
      <c r="G1" s="88"/>
      <c r="H1" s="88"/>
      <c r="I1" s="88"/>
      <c r="J1" s="88"/>
      <c r="K1" s="88"/>
      <c r="L1" s="88"/>
      <c r="M1" s="88"/>
      <c r="N1" s="89"/>
    </row>
    <row r="2" spans="1:17" ht="15" customHeight="1" x14ac:dyDescent="0.2">
      <c r="A2" s="90" t="s">
        <v>49</v>
      </c>
      <c r="B2" s="91"/>
      <c r="C2" s="91"/>
      <c r="D2" s="91"/>
      <c r="E2" s="91"/>
      <c r="F2" s="91"/>
      <c r="G2" s="91"/>
      <c r="H2" s="91"/>
      <c r="I2" s="91"/>
      <c r="J2" s="91"/>
      <c r="K2" s="91"/>
      <c r="L2" s="91"/>
      <c r="M2" s="91"/>
      <c r="N2" s="92"/>
    </row>
    <row r="3" spans="1:17" s="9" customFormat="1" ht="15" customHeight="1" x14ac:dyDescent="0.2">
      <c r="A3" s="83" t="s">
        <v>0</v>
      </c>
      <c r="B3" s="83"/>
      <c r="C3" s="81" t="s">
        <v>1</v>
      </c>
      <c r="D3" s="81"/>
      <c r="E3" s="81"/>
      <c r="F3" s="81"/>
      <c r="G3" s="81"/>
      <c r="H3" s="81"/>
      <c r="I3" s="81"/>
      <c r="J3" s="81"/>
      <c r="K3" s="81"/>
      <c r="L3" s="81"/>
      <c r="M3" s="81"/>
      <c r="N3" s="81"/>
    </row>
    <row r="4" spans="1:17" s="9" customFormat="1" ht="15" x14ac:dyDescent="0.2">
      <c r="A4" s="83"/>
      <c r="B4" s="83"/>
      <c r="C4" s="81"/>
      <c r="D4" s="81"/>
      <c r="E4" s="81"/>
      <c r="F4" s="81"/>
      <c r="G4" s="81"/>
      <c r="H4" s="81"/>
      <c r="I4" s="81"/>
      <c r="J4" s="81"/>
      <c r="K4" s="81"/>
      <c r="L4" s="81"/>
      <c r="M4" s="81"/>
      <c r="N4" s="81"/>
    </row>
    <row r="5" spans="1:17" s="24" customFormat="1" ht="47.25" customHeight="1" x14ac:dyDescent="0.3">
      <c r="A5" s="82" t="str">
        <f>'[4]CONTEXTO ESTRATEGICO'!A12</f>
        <v>EVALUACIÓN FINANCIERA DE PROYECTOS</v>
      </c>
      <c r="B5" s="82"/>
      <c r="C5" s="82" t="str">
        <f>[4]ANALISIS!C8</f>
        <v>Determinar la viabilidad económica y financiera de los proyectos priorizados de la Empresa, así como constituir y realizar el seguimiento a los esquemas fiduciarios que se requieran.</v>
      </c>
      <c r="D5" s="82"/>
      <c r="E5" s="82"/>
      <c r="F5" s="82"/>
      <c r="G5" s="82"/>
      <c r="H5" s="82"/>
      <c r="I5" s="82"/>
      <c r="J5" s="82"/>
      <c r="K5" s="82"/>
      <c r="L5" s="82"/>
      <c r="M5" s="82"/>
      <c r="N5" s="82"/>
      <c r="O5" s="84"/>
      <c r="P5" s="84"/>
      <c r="Q5" s="84"/>
    </row>
    <row r="6" spans="1:17" s="19" customFormat="1" ht="15" customHeight="1" x14ac:dyDescent="0.2">
      <c r="A6" s="62" t="s">
        <v>2</v>
      </c>
      <c r="B6" s="62" t="s">
        <v>3</v>
      </c>
      <c r="C6" s="61" t="s">
        <v>34</v>
      </c>
      <c r="D6" s="61" t="s">
        <v>4</v>
      </c>
      <c r="E6" s="61"/>
      <c r="F6" s="61" t="s">
        <v>33</v>
      </c>
      <c r="G6" s="61" t="s">
        <v>11</v>
      </c>
      <c r="H6" s="61" t="s">
        <v>12</v>
      </c>
      <c r="I6" s="61" t="s">
        <v>5</v>
      </c>
      <c r="J6" s="61"/>
      <c r="K6" s="61"/>
      <c r="L6" s="61" t="s">
        <v>6</v>
      </c>
      <c r="M6" s="61" t="s">
        <v>7</v>
      </c>
      <c r="N6" s="61" t="s">
        <v>8</v>
      </c>
      <c r="O6" s="61" t="s">
        <v>76</v>
      </c>
      <c r="P6" s="61" t="s">
        <v>77</v>
      </c>
      <c r="Q6" s="61" t="s">
        <v>78</v>
      </c>
    </row>
    <row r="7" spans="1:17" s="19" customFormat="1" ht="24" x14ac:dyDescent="0.2">
      <c r="A7" s="62"/>
      <c r="B7" s="62"/>
      <c r="C7" s="61"/>
      <c r="D7" s="11" t="s">
        <v>9</v>
      </c>
      <c r="E7" s="11" t="s">
        <v>10</v>
      </c>
      <c r="F7" s="61"/>
      <c r="G7" s="61"/>
      <c r="H7" s="61"/>
      <c r="I7" s="11" t="s">
        <v>13</v>
      </c>
      <c r="J7" s="11" t="s">
        <v>14</v>
      </c>
      <c r="K7" s="11" t="s">
        <v>15</v>
      </c>
      <c r="L7" s="61"/>
      <c r="M7" s="61"/>
      <c r="N7" s="61"/>
      <c r="O7" s="61"/>
      <c r="P7" s="61"/>
      <c r="Q7" s="61"/>
    </row>
    <row r="8" spans="1:17" s="26" customFormat="1" ht="98.25" customHeight="1" x14ac:dyDescent="0.2">
      <c r="A8" s="4" t="str">
        <f>[4]IDENTIFICACIÓN!A12</f>
        <v>R1</v>
      </c>
      <c r="B8" s="4" t="str">
        <f>'[4]CONTEXTO ESTRATEGICO'!J12</f>
        <v>Posibilidad de reportes errados o inexactos de información oficial sobre el estado de los negocios fiduciarios.</v>
      </c>
      <c r="C8" s="27" t="s">
        <v>37</v>
      </c>
      <c r="D8" s="4">
        <f>[4]ANALISIS!C11</f>
        <v>5</v>
      </c>
      <c r="E8" s="4">
        <f>[4]ANALISIS!D11</f>
        <v>4</v>
      </c>
      <c r="F8" s="25" t="str">
        <f>[4]ANALISIS!H11</f>
        <v>ZONA RIESGO EXTREMA</v>
      </c>
      <c r="G8" s="4" t="s">
        <v>53</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5"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60</v>
      </c>
      <c r="O8" s="35" t="s">
        <v>79</v>
      </c>
      <c r="P8" s="35" t="s">
        <v>79</v>
      </c>
      <c r="Q8" s="65" t="s">
        <v>170</v>
      </c>
    </row>
    <row r="9" spans="1:17" s="26" customFormat="1" ht="266.25" customHeight="1" x14ac:dyDescent="0.2">
      <c r="A9" s="4" t="str">
        <f>[4]IDENTIFICACIÓN!A13</f>
        <v>R2</v>
      </c>
      <c r="B9" s="4" t="str">
        <f>'[4]CONTEXTO ESTRATEGICO'!K13</f>
        <v xml:space="preserve">Reprocesos en el trámite de instrucciones, y documentos fiduciarios
Rotación de miembros de Junta y supervisores de contratos. </v>
      </c>
      <c r="C9" s="27" t="s">
        <v>37</v>
      </c>
      <c r="D9" s="4">
        <f>[4]ANALISIS!C12</f>
        <v>5</v>
      </c>
      <c r="E9" s="4">
        <f>[4]ANALISIS!D12</f>
        <v>4</v>
      </c>
      <c r="F9" s="25" t="str">
        <f>[4]ANALISIS!H12</f>
        <v>ZONA RIESGO EXTREMA</v>
      </c>
      <c r="G9" s="4" t="str">
        <f>CONCATENATE('[4]VALORACION CONTROLES'!C13,". ",'[4]VALORACION CONTROLES'!C14,". ",'[4]VALORACION CONTROLES'!C15)</f>
        <v xml:space="preserve">No se encuentra documentado el control.. . </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61</v>
      </c>
      <c r="O9" s="35" t="s">
        <v>79</v>
      </c>
      <c r="P9" s="35" t="s">
        <v>79</v>
      </c>
      <c r="Q9" s="66"/>
    </row>
    <row r="11" spans="1:17" s="13" customFormat="1" ht="15" x14ac:dyDescent="0.25">
      <c r="A11" s="85" t="s">
        <v>41</v>
      </c>
      <c r="B11" s="85"/>
      <c r="C11" s="85" t="s">
        <v>42</v>
      </c>
      <c r="D11" s="85"/>
      <c r="E11" s="85" t="s">
        <v>43</v>
      </c>
      <c r="F11" s="85"/>
      <c r="G11" s="85"/>
    </row>
    <row r="12" spans="1:17" s="18" customFormat="1" ht="86.25" customHeight="1" x14ac:dyDescent="0.25">
      <c r="A12" s="86" t="s">
        <v>59</v>
      </c>
      <c r="B12" s="86"/>
      <c r="C12" s="86" t="s">
        <v>54</v>
      </c>
      <c r="D12" s="86"/>
      <c r="E12" s="86" t="s">
        <v>46</v>
      </c>
      <c r="F12" s="86"/>
      <c r="G12" s="86"/>
    </row>
    <row r="13" spans="1:17" s="18" customFormat="1" ht="14.25" customHeight="1" x14ac:dyDescent="0.25">
      <c r="A13" s="69" t="s">
        <v>75</v>
      </c>
      <c r="B13" s="74"/>
      <c r="C13" s="74"/>
      <c r="D13" s="74"/>
      <c r="E13" s="74"/>
      <c r="F13" s="74"/>
      <c r="G13" s="70"/>
    </row>
    <row r="14" spans="1:17" s="16" customFormat="1" x14ac:dyDescent="0.2">
      <c r="C14" s="13"/>
      <c r="D14" s="13"/>
    </row>
  </sheetData>
  <mergeCells count="29">
    <mergeCell ref="O5:Q5"/>
    <mergeCell ref="O6:O7"/>
    <mergeCell ref="P6:P7"/>
    <mergeCell ref="Q6:Q7"/>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Q8:Q9"/>
    <mergeCell ref="L6:L7"/>
    <mergeCell ref="A13:G13"/>
    <mergeCell ref="A11:B11"/>
    <mergeCell ref="C11:D11"/>
    <mergeCell ref="E11:G11"/>
    <mergeCell ref="A12:B12"/>
    <mergeCell ref="C12:D12"/>
    <mergeCell ref="E12:G12"/>
  </mergeCells>
  <conditionalFormatting sqref="F8:F9 L8:L9">
    <cfRule type="cellIs" dxfId="139" priority="8" stopIfTrue="1" operator="equal">
      <formula>"INACEPTABLE"</formula>
    </cfRule>
    <cfRule type="cellIs" dxfId="138" priority="9" stopIfTrue="1" operator="equal">
      <formula>"IMPORTANTE"</formula>
    </cfRule>
    <cfRule type="cellIs" dxfId="137" priority="10" stopIfTrue="1" operator="equal">
      <formula>"MODERADO"</formula>
    </cfRule>
  </conditionalFormatting>
  <conditionalFormatting sqref="F8:F9 L8:L9">
    <cfRule type="cellIs" dxfId="136" priority="7" stopIfTrue="1" operator="equal">
      <formula>"TOLERABLE"</formula>
    </cfRule>
  </conditionalFormatting>
  <conditionalFormatting sqref="F8:F9 L8:L9">
    <cfRule type="cellIs" dxfId="135" priority="5" stopIfTrue="1" operator="equal">
      <formula>"ZONA RIESGO ALTA"</formula>
    </cfRule>
    <cfRule type="cellIs" dxfId="134" priority="6" stopIfTrue="1" operator="equal">
      <formula>"ZONA RIESGO EXTREMA"</formula>
    </cfRule>
  </conditionalFormatting>
  <conditionalFormatting sqref="F8:F9 L8:L9">
    <cfRule type="cellIs" dxfId="133" priority="3" stopIfTrue="1" operator="equal">
      <formula>"ZONA RIESGO BAJA"</formula>
    </cfRule>
    <cfRule type="cellIs" dxfId="132" priority="4" stopIfTrue="1" operator="equal">
      <formula>"ZONA RIESGO MODERADA"</formula>
    </cfRule>
  </conditionalFormatting>
  <conditionalFormatting sqref="F8:F9 L8:L9">
    <cfRule type="cellIs" dxfId="131" priority="1" stopIfTrue="1" operator="equal">
      <formula>"ZONA RIESGO MODERADA"</formula>
    </cfRule>
    <cfRule type="cellIs" dxfId="130"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xr:uid="{00000000-0002-0000-0300-000000000000}"/>
    <dataValidation allowBlank="1" showInputMessage="1" showErrorMessage="1" prompt="Es la materialización del riesgo y las consecuencias de su aparición. Su escala es: 5 bajo impacto, 10 medio, 20 alto impacto._x000a_" sqref="E7" xr:uid="{00000000-0002-0000-03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300-000002000000}">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xr:uid="{00000000-0002-0000-0300-000003000000}">
      <formula1>$A$27:$A$35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92D050"/>
  </sheetPr>
  <dimension ref="A1:Q12"/>
  <sheetViews>
    <sheetView topLeftCell="E1" workbookViewId="0">
      <selection activeCell="Q8" sqref="A8:Q8"/>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5" width="11.42578125" style="10"/>
    <col min="16" max="16" width="17.7109375" style="10" customWidth="1"/>
    <col min="17" max="17" width="48.42578125" style="10" customWidth="1"/>
    <col min="18" max="16384" width="11.42578125" style="10"/>
  </cols>
  <sheetData>
    <row r="1" spans="1:17" ht="15.75" x14ac:dyDescent="0.2">
      <c r="A1" s="87" t="str">
        <f>'[5]CONTEXTO ESTRATEGICO'!A1</f>
        <v>EMPRESA DE RENOVACIÓN Y DESARROLLO URBANO DE BOGOTÁ</v>
      </c>
      <c r="B1" s="88"/>
      <c r="C1" s="88"/>
      <c r="D1" s="88"/>
      <c r="E1" s="88"/>
      <c r="F1" s="88"/>
      <c r="G1" s="88"/>
      <c r="H1" s="88"/>
      <c r="I1" s="88"/>
      <c r="J1" s="88"/>
      <c r="K1" s="88"/>
      <c r="L1" s="88"/>
      <c r="M1" s="88"/>
      <c r="N1" s="89"/>
    </row>
    <row r="2" spans="1:17" ht="15.75" x14ac:dyDescent="0.2">
      <c r="A2" s="90" t="s">
        <v>49</v>
      </c>
      <c r="B2" s="91"/>
      <c r="C2" s="91"/>
      <c r="D2" s="91"/>
      <c r="E2" s="91"/>
      <c r="F2" s="91"/>
      <c r="G2" s="91"/>
      <c r="H2" s="91"/>
      <c r="I2" s="91"/>
      <c r="J2" s="91"/>
      <c r="K2" s="91"/>
      <c r="L2" s="91"/>
      <c r="M2" s="91"/>
      <c r="N2" s="92"/>
    </row>
    <row r="3" spans="1:17" s="9" customFormat="1" ht="15.75" customHeight="1" x14ac:dyDescent="0.2">
      <c r="A3" s="83" t="s">
        <v>0</v>
      </c>
      <c r="B3" s="83"/>
      <c r="C3" s="96" t="s">
        <v>1</v>
      </c>
      <c r="D3" s="97"/>
      <c r="E3" s="97"/>
      <c r="F3" s="97"/>
      <c r="G3" s="97"/>
      <c r="H3" s="97"/>
      <c r="I3" s="97"/>
      <c r="J3" s="97"/>
      <c r="K3" s="97"/>
      <c r="L3" s="97"/>
      <c r="M3" s="97"/>
      <c r="N3" s="98"/>
    </row>
    <row r="4" spans="1:17" s="9" customFormat="1" ht="15.75" customHeight="1" x14ac:dyDescent="0.2">
      <c r="A4" s="83"/>
      <c r="B4" s="83"/>
      <c r="C4" s="99"/>
      <c r="D4" s="100"/>
      <c r="E4" s="100"/>
      <c r="F4" s="100"/>
      <c r="G4" s="100"/>
      <c r="H4" s="100"/>
      <c r="I4" s="100"/>
      <c r="J4" s="100"/>
      <c r="K4" s="100"/>
      <c r="L4" s="100"/>
      <c r="M4" s="100"/>
      <c r="N4" s="101"/>
    </row>
    <row r="5" spans="1:17" s="24" customFormat="1" ht="69" customHeight="1" x14ac:dyDescent="0.3">
      <c r="A5" s="82" t="str">
        <f>'[5]CONTEXTO ESTRATEGICO'!A12</f>
        <v>GESTIÓN PREDIAL Y SOCIAL</v>
      </c>
      <c r="B5" s="82"/>
      <c r="C5" s="93"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94"/>
      <c r="E5" s="94"/>
      <c r="F5" s="94"/>
      <c r="G5" s="94"/>
      <c r="H5" s="94"/>
      <c r="I5" s="94"/>
      <c r="J5" s="94"/>
      <c r="K5" s="94"/>
      <c r="L5" s="94"/>
      <c r="M5" s="94"/>
      <c r="N5" s="95"/>
      <c r="O5" s="84"/>
      <c r="P5" s="84"/>
      <c r="Q5" s="84"/>
    </row>
    <row r="6" spans="1:17" s="19" customFormat="1" ht="15" customHeight="1" x14ac:dyDescent="0.2">
      <c r="A6" s="62" t="s">
        <v>2</v>
      </c>
      <c r="B6" s="62" t="s">
        <v>3</v>
      </c>
      <c r="C6" s="67" t="s">
        <v>34</v>
      </c>
      <c r="D6" s="61" t="s">
        <v>4</v>
      </c>
      <c r="E6" s="61"/>
      <c r="F6" s="67" t="s">
        <v>33</v>
      </c>
      <c r="G6" s="67" t="s">
        <v>11</v>
      </c>
      <c r="H6" s="67" t="s">
        <v>12</v>
      </c>
      <c r="I6" s="61" t="s">
        <v>5</v>
      </c>
      <c r="J6" s="61"/>
      <c r="K6" s="61"/>
      <c r="L6" s="61" t="s">
        <v>6</v>
      </c>
      <c r="M6" s="61" t="s">
        <v>7</v>
      </c>
      <c r="N6" s="61" t="s">
        <v>8</v>
      </c>
      <c r="O6" s="61" t="s">
        <v>76</v>
      </c>
      <c r="P6" s="61" t="s">
        <v>77</v>
      </c>
      <c r="Q6" s="61" t="s">
        <v>78</v>
      </c>
    </row>
    <row r="7" spans="1:17" s="19" customFormat="1" ht="24" x14ac:dyDescent="0.2">
      <c r="A7" s="62"/>
      <c r="B7" s="62"/>
      <c r="C7" s="68"/>
      <c r="D7" s="11" t="s">
        <v>9</v>
      </c>
      <c r="E7" s="11" t="s">
        <v>10</v>
      </c>
      <c r="F7" s="68"/>
      <c r="G7" s="68"/>
      <c r="H7" s="68"/>
      <c r="I7" s="11" t="s">
        <v>13</v>
      </c>
      <c r="J7" s="11" t="s">
        <v>14</v>
      </c>
      <c r="K7" s="11" t="s">
        <v>15</v>
      </c>
      <c r="L7" s="61"/>
      <c r="M7" s="61"/>
      <c r="N7" s="61"/>
      <c r="O7" s="61"/>
      <c r="P7" s="61"/>
      <c r="Q7" s="61"/>
    </row>
    <row r="8" spans="1:17" s="26" customFormat="1" ht="262.5" customHeight="1" x14ac:dyDescent="0.2">
      <c r="A8" s="4" t="str">
        <f>[5]IDENTIFICACIÓN!A12</f>
        <v>R1</v>
      </c>
      <c r="B8" s="4" t="str">
        <f>'[5]CONTEXTO ESTRATEGICO'!J12</f>
        <v>Posibilidad de uso indebido de información privilegiada para favorecimiento de un interés particular.</v>
      </c>
      <c r="C8" s="27" t="s">
        <v>40</v>
      </c>
      <c r="D8" s="4">
        <f>[5]ANALISIS!C11</f>
        <v>3</v>
      </c>
      <c r="E8" s="4">
        <f>[5]ANALISIS!D11</f>
        <v>4</v>
      </c>
      <c r="F8" s="25" t="str">
        <f>[5]ANALISIS!H11</f>
        <v>ZONA RIESGO EXTREMA</v>
      </c>
      <c r="G8" s="4" t="str">
        <f>CONCATENATE('[5]VALORACION CONTROLES'!C12,". ",'[5]VALORACION CONTROLES'!C13,". ",'[5]VALORACION CONTROLES'!C14)</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c r="O8" s="35">
        <v>0.25</v>
      </c>
      <c r="P8" s="34" t="s">
        <v>82</v>
      </c>
      <c r="Q8" s="34" t="s">
        <v>169</v>
      </c>
    </row>
    <row r="9" spans="1:17" ht="16.5" x14ac:dyDescent="0.2">
      <c r="O9" s="40"/>
      <c r="P9" s="40"/>
      <c r="Q9" s="40"/>
    </row>
    <row r="10" spans="1:17" s="13" customFormat="1" ht="15" x14ac:dyDescent="0.25">
      <c r="A10" s="85" t="s">
        <v>41</v>
      </c>
      <c r="B10" s="85"/>
      <c r="C10" s="85" t="s">
        <v>42</v>
      </c>
      <c r="D10" s="85"/>
      <c r="E10" s="85" t="s">
        <v>43</v>
      </c>
      <c r="F10" s="85"/>
      <c r="G10" s="85"/>
    </row>
    <row r="11" spans="1:17" s="18" customFormat="1" ht="107.25" customHeight="1" x14ac:dyDescent="0.25">
      <c r="A11" s="86" t="s">
        <v>55</v>
      </c>
      <c r="B11" s="86"/>
      <c r="C11" s="86" t="s">
        <v>56</v>
      </c>
      <c r="D11" s="86"/>
      <c r="E11" s="86" t="s">
        <v>46</v>
      </c>
      <c r="F11" s="86"/>
      <c r="G11" s="86"/>
    </row>
    <row r="12" spans="1:17" s="18" customFormat="1" ht="14.25" customHeight="1" x14ac:dyDescent="0.25">
      <c r="A12" s="69" t="s">
        <v>75</v>
      </c>
      <c r="B12" s="74"/>
      <c r="C12" s="74"/>
      <c r="D12" s="74"/>
      <c r="E12" s="74"/>
      <c r="F12" s="74"/>
      <c r="G12" s="70"/>
    </row>
  </sheetData>
  <mergeCells count="28">
    <mergeCell ref="O5:Q5"/>
    <mergeCell ref="O6:O7"/>
    <mergeCell ref="P6:P7"/>
    <mergeCell ref="Q6:Q7"/>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129" priority="8" stopIfTrue="1" operator="equal">
      <formula>"INACEPTABLE"</formula>
    </cfRule>
    <cfRule type="cellIs" dxfId="128" priority="9" stopIfTrue="1" operator="equal">
      <formula>"IMPORTANTE"</formula>
    </cfRule>
    <cfRule type="cellIs" dxfId="127" priority="10" stopIfTrue="1" operator="equal">
      <formula>"MODERADO"</formula>
    </cfRule>
  </conditionalFormatting>
  <conditionalFormatting sqref="F8 L8">
    <cfRule type="cellIs" dxfId="126" priority="7" stopIfTrue="1" operator="equal">
      <formula>"TOLERABLE"</formula>
    </cfRule>
  </conditionalFormatting>
  <conditionalFormatting sqref="F8 L8">
    <cfRule type="cellIs" dxfId="125" priority="5" stopIfTrue="1" operator="equal">
      <formula>"ZONA RIESGO ALTA"</formula>
    </cfRule>
    <cfRule type="cellIs" dxfId="124" priority="6" stopIfTrue="1" operator="equal">
      <formula>"ZONA RIESGO EXTREMA"</formula>
    </cfRule>
  </conditionalFormatting>
  <conditionalFormatting sqref="F8 L8">
    <cfRule type="cellIs" dxfId="123" priority="3" stopIfTrue="1" operator="equal">
      <formula>"ZONA RIESGO BAJA"</formula>
    </cfRule>
    <cfRule type="cellIs" dxfId="122" priority="4" stopIfTrue="1" operator="equal">
      <formula>"ZONA RIESGO MODERADA"</formula>
    </cfRule>
  </conditionalFormatting>
  <conditionalFormatting sqref="F8 L8">
    <cfRule type="cellIs" dxfId="121" priority="1" stopIfTrue="1" operator="equal">
      <formula>"ZONA RIESGO MODERADA"</formula>
    </cfRule>
    <cfRule type="cellIs" dxfId="12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400-000000000000}"/>
    <dataValidation allowBlank="1" showInputMessage="1" showErrorMessage="1" prompt="Es la materialización del riesgo y las consecuencias de su aparición. Su escala es: 5 bajo impacto, 10 medio, 20 alto impacto._x000a_" sqref="E7" xr:uid="{00000000-0002-0000-04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400-000002000000}">
      <formula1>$B$13:$B$21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92D050"/>
  </sheetPr>
  <dimension ref="A1:Q13"/>
  <sheetViews>
    <sheetView topLeftCell="H9" workbookViewId="0">
      <selection activeCell="Q9" sqref="Q9"/>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5" width="11.42578125" style="10"/>
    <col min="16" max="16" width="57.42578125" style="10" customWidth="1"/>
    <col min="17" max="17" width="35" style="10" customWidth="1"/>
    <col min="18" max="16384" width="11.42578125" style="10"/>
  </cols>
  <sheetData>
    <row r="1" spans="1:17" ht="14.25" customHeight="1" x14ac:dyDescent="0.2">
      <c r="A1" s="87" t="str">
        <f>'[6]CONTEXTO ESTRATEGICO'!A1</f>
        <v>EMPRESA DE RENOVACIÓN Y DESARROLLO URBANO DE BOGOTÁ</v>
      </c>
      <c r="B1" s="88"/>
      <c r="C1" s="88"/>
      <c r="D1" s="88"/>
      <c r="E1" s="88"/>
      <c r="F1" s="88"/>
      <c r="G1" s="88"/>
      <c r="H1" s="88"/>
      <c r="I1" s="88"/>
      <c r="J1" s="88"/>
      <c r="K1" s="88"/>
      <c r="L1" s="88"/>
      <c r="M1" s="88"/>
      <c r="N1" s="89"/>
    </row>
    <row r="2" spans="1:17" ht="14.25" customHeight="1" x14ac:dyDescent="0.2">
      <c r="A2" s="90" t="s">
        <v>49</v>
      </c>
      <c r="B2" s="91"/>
      <c r="C2" s="91"/>
      <c r="D2" s="91"/>
      <c r="E2" s="91"/>
      <c r="F2" s="91"/>
      <c r="G2" s="91"/>
      <c r="H2" s="91"/>
      <c r="I2" s="91"/>
      <c r="J2" s="91"/>
      <c r="K2" s="91"/>
      <c r="L2" s="91"/>
      <c r="M2" s="91"/>
      <c r="N2" s="92"/>
    </row>
    <row r="3" spans="1:17" s="9" customFormat="1" ht="22.5" customHeight="1" x14ac:dyDescent="0.2">
      <c r="A3" s="105" t="s">
        <v>0</v>
      </c>
      <c r="B3" s="105"/>
      <c r="C3" s="96" t="s">
        <v>1</v>
      </c>
      <c r="D3" s="97"/>
      <c r="E3" s="97"/>
      <c r="F3" s="97"/>
      <c r="G3" s="97"/>
      <c r="H3" s="97"/>
      <c r="I3" s="97"/>
      <c r="J3" s="97"/>
      <c r="K3" s="97"/>
      <c r="L3" s="97"/>
      <c r="M3" s="97"/>
      <c r="N3" s="98"/>
    </row>
    <row r="4" spans="1:17" s="9" customFormat="1" ht="15" customHeight="1" x14ac:dyDescent="0.2">
      <c r="A4" s="83"/>
      <c r="B4" s="83"/>
      <c r="C4" s="102"/>
      <c r="D4" s="103"/>
      <c r="E4" s="103"/>
      <c r="F4" s="103"/>
      <c r="G4" s="103"/>
      <c r="H4" s="103"/>
      <c r="I4" s="103"/>
      <c r="J4" s="103"/>
      <c r="K4" s="103"/>
      <c r="L4" s="103"/>
      <c r="M4" s="103"/>
      <c r="N4" s="104"/>
    </row>
    <row r="5" spans="1:17" s="24" customFormat="1" ht="63" customHeight="1" x14ac:dyDescent="0.3">
      <c r="A5" s="82" t="str">
        <f>'[6]CONTEXTO ESTRATEGICO'!A12</f>
        <v>EJECUCIÓN DE PROYECTOS</v>
      </c>
      <c r="B5" s="82"/>
      <c r="C5" s="82" t="str">
        <f>[6]ANALISIS!C8</f>
        <v>Gestionar la elaboración de los diseños técnicos y urbanísticos, así como ejecutar las obras de urbanismo y construcción necesarias para el desarrollo de los proyectos de la empresa.</v>
      </c>
      <c r="D5" s="82"/>
      <c r="E5" s="82"/>
      <c r="F5" s="82"/>
      <c r="G5" s="82"/>
      <c r="H5" s="82"/>
      <c r="I5" s="82"/>
      <c r="J5" s="82"/>
      <c r="K5" s="82"/>
      <c r="L5" s="82"/>
      <c r="M5" s="82"/>
      <c r="N5" s="82"/>
      <c r="O5" s="84"/>
      <c r="P5" s="84"/>
      <c r="Q5" s="84"/>
    </row>
    <row r="6" spans="1:17" s="19" customFormat="1" ht="12" x14ac:dyDescent="0.2">
      <c r="A6" s="62" t="s">
        <v>2</v>
      </c>
      <c r="B6" s="62" t="s">
        <v>3</v>
      </c>
      <c r="C6" s="61" t="s">
        <v>34</v>
      </c>
      <c r="D6" s="61" t="s">
        <v>4</v>
      </c>
      <c r="E6" s="61"/>
      <c r="F6" s="61" t="s">
        <v>33</v>
      </c>
      <c r="G6" s="61" t="s">
        <v>11</v>
      </c>
      <c r="H6" s="61" t="s">
        <v>12</v>
      </c>
      <c r="I6" s="61" t="s">
        <v>5</v>
      </c>
      <c r="J6" s="61"/>
      <c r="K6" s="61"/>
      <c r="L6" s="61" t="s">
        <v>6</v>
      </c>
      <c r="M6" s="61" t="s">
        <v>7</v>
      </c>
      <c r="N6" s="61" t="s">
        <v>8</v>
      </c>
      <c r="O6" s="61" t="s">
        <v>76</v>
      </c>
      <c r="P6" s="61" t="s">
        <v>77</v>
      </c>
      <c r="Q6" s="61" t="s">
        <v>78</v>
      </c>
    </row>
    <row r="7" spans="1:17" s="19" customFormat="1" ht="24" x14ac:dyDescent="0.2">
      <c r="A7" s="62"/>
      <c r="B7" s="62"/>
      <c r="C7" s="61"/>
      <c r="D7" s="11" t="s">
        <v>9</v>
      </c>
      <c r="E7" s="11" t="s">
        <v>10</v>
      </c>
      <c r="F7" s="61"/>
      <c r="G7" s="61"/>
      <c r="H7" s="61"/>
      <c r="I7" s="11" t="s">
        <v>13</v>
      </c>
      <c r="J7" s="11" t="s">
        <v>14</v>
      </c>
      <c r="K7" s="11" t="s">
        <v>15</v>
      </c>
      <c r="L7" s="61"/>
      <c r="M7" s="61"/>
      <c r="N7" s="61"/>
      <c r="O7" s="61"/>
      <c r="P7" s="61"/>
      <c r="Q7" s="61"/>
    </row>
    <row r="8" spans="1:17" s="26" customFormat="1" ht="321" x14ac:dyDescent="0.2">
      <c r="A8" s="4" t="str">
        <f>[6]IDENTIFICACIÓN!A12</f>
        <v>R1</v>
      </c>
      <c r="B8" s="4" t="str">
        <f>'[6]CONTEXTO ESTRATEGICO'!J12</f>
        <v>Posibilidad de recibir o solicitar dádivas para estructurar documentos técnicos preliminares orientados a un interés particular.</v>
      </c>
      <c r="C8" s="27" t="s">
        <v>40</v>
      </c>
      <c r="D8" s="4">
        <f>[6]ANALISIS!C11</f>
        <v>2</v>
      </c>
      <c r="E8" s="4">
        <f>[6]ANALISIS!D11</f>
        <v>3</v>
      </c>
      <c r="F8" s="25" t="str">
        <f>[6]ANALISIS!H11</f>
        <v>ZONA RIESGO MODERADA</v>
      </c>
      <c r="G8" s="4" t="str">
        <f>CONCATENATE('[6]VALORACION CONTROLES'!C12,". ",'[6]VALORACION CONTROLES'!C13,". ",'[6]VALORACION CONTROLES'!C14)</f>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0. 0</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c r="O8" s="35">
        <v>0.33</v>
      </c>
      <c r="P8" s="34" t="s">
        <v>167</v>
      </c>
      <c r="Q8" s="34" t="s">
        <v>109</v>
      </c>
    </row>
    <row r="9" spans="1:17" s="26" customFormat="1" ht="344.25" customHeight="1" x14ac:dyDescent="0.2">
      <c r="A9" s="4" t="str">
        <f>[6]IDENTIFICACIÓN!A13</f>
        <v>R2</v>
      </c>
      <c r="B9" s="4" t="str">
        <f>'[6]CONTEXTO ESTRATEGICO'!J13</f>
        <v>Posibilidad de aceptar o solicitar dádivas para recibir parcial y/o final un producto u obra sin el cumplimiento de los requisitos técnicos.</v>
      </c>
      <c r="C9" s="27" t="s">
        <v>40</v>
      </c>
      <c r="D9" s="4">
        <f>[6]ANALISIS!C12</f>
        <v>2</v>
      </c>
      <c r="E9" s="4">
        <f>[6]ANALISIS!D12</f>
        <v>3</v>
      </c>
      <c r="F9" s="25" t="str">
        <f>[6]ANALISIS!H12</f>
        <v>ZONA RIESGO MODERADA</v>
      </c>
      <c r="G9" s="4" t="str">
        <f>CONCATENATE('[6]VALORACION CONTROLES'!C13,". ",'[6]VALORACION CONTROLES'!C14,". ",'[6]VALORACION CONTROLES'!C15)</f>
        <v>0. 0.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c r="O9" s="35">
        <v>0.33</v>
      </c>
      <c r="P9" s="34" t="s">
        <v>168</v>
      </c>
      <c r="Q9" s="32" t="s">
        <v>106</v>
      </c>
    </row>
    <row r="10" spans="1:17" s="7" customFormat="1" ht="15" x14ac:dyDescent="0.2"/>
    <row r="11" spans="1:17" s="13" customFormat="1" ht="15" x14ac:dyDescent="0.25">
      <c r="A11" s="85" t="s">
        <v>41</v>
      </c>
      <c r="B11" s="85"/>
      <c r="C11" s="85" t="s">
        <v>42</v>
      </c>
      <c r="D11" s="85"/>
      <c r="E11" s="85" t="s">
        <v>43</v>
      </c>
      <c r="F11" s="85"/>
      <c r="G11" s="85"/>
    </row>
    <row r="12" spans="1:17" s="18" customFormat="1" ht="68.25" customHeight="1" x14ac:dyDescent="0.25">
      <c r="A12" s="86" t="s">
        <v>57</v>
      </c>
      <c r="B12" s="86"/>
      <c r="C12" s="86" t="s">
        <v>58</v>
      </c>
      <c r="D12" s="86"/>
      <c r="E12" s="86" t="s">
        <v>46</v>
      </c>
      <c r="F12" s="86"/>
      <c r="G12" s="86"/>
    </row>
    <row r="13" spans="1:17" s="18" customFormat="1" ht="14.25" customHeight="1" x14ac:dyDescent="0.25">
      <c r="A13" s="69" t="s">
        <v>75</v>
      </c>
      <c r="B13" s="74"/>
      <c r="C13" s="74"/>
      <c r="D13" s="74"/>
      <c r="E13" s="74"/>
      <c r="F13" s="74"/>
      <c r="G13" s="70"/>
    </row>
  </sheetData>
  <mergeCells count="28">
    <mergeCell ref="O5:Q5"/>
    <mergeCell ref="O6:O7"/>
    <mergeCell ref="P6:P7"/>
    <mergeCell ref="Q6:Q7"/>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19" priority="8" stopIfTrue="1" operator="equal">
      <formula>"INACEPTABLE"</formula>
    </cfRule>
    <cfRule type="cellIs" dxfId="118" priority="9" stopIfTrue="1" operator="equal">
      <formula>"IMPORTANTE"</formula>
    </cfRule>
    <cfRule type="cellIs" dxfId="117" priority="10" stopIfTrue="1" operator="equal">
      <formula>"MODERADO"</formula>
    </cfRule>
  </conditionalFormatting>
  <conditionalFormatting sqref="F8:F9 L8:L9">
    <cfRule type="cellIs" dxfId="116" priority="7" stopIfTrue="1" operator="equal">
      <formula>"TOLERABLE"</formula>
    </cfRule>
  </conditionalFormatting>
  <conditionalFormatting sqref="F8:F9 L8:L9">
    <cfRule type="cellIs" dxfId="115" priority="5" stopIfTrue="1" operator="equal">
      <formula>"ZONA RIESGO ALTA"</formula>
    </cfRule>
    <cfRule type="cellIs" dxfId="114" priority="6" stopIfTrue="1" operator="equal">
      <formula>"ZONA RIESGO EXTREMA"</formula>
    </cfRule>
  </conditionalFormatting>
  <conditionalFormatting sqref="F8:F9 L8:L9">
    <cfRule type="cellIs" dxfId="113" priority="3" stopIfTrue="1" operator="equal">
      <formula>"ZONA RIESGO BAJA"</formula>
    </cfRule>
    <cfRule type="cellIs" dxfId="112" priority="4" stopIfTrue="1" operator="equal">
      <formula>"ZONA RIESGO MODERADA"</formula>
    </cfRule>
  </conditionalFormatting>
  <conditionalFormatting sqref="F8:F9 L8:L9">
    <cfRule type="cellIs" dxfId="111" priority="1" stopIfTrue="1" operator="equal">
      <formula>"ZONA RIESGO MODERADA"</formula>
    </cfRule>
    <cfRule type="cellIs" dxfId="11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500-000000000000}"/>
    <dataValidation allowBlank="1" showInputMessage="1" showErrorMessage="1" prompt="Es la materialización del riesgo y las consecuencias de su aparición. Su escala es: 5 bajo impacto, 10 medio, 20 alto impacto._x000a_" sqref="E7" xr:uid="{00000000-0002-0000-05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500-000002000000}">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tabColor rgb="FF92D050"/>
  </sheetPr>
  <dimension ref="A1:Q13"/>
  <sheetViews>
    <sheetView topLeftCell="G9" workbookViewId="0">
      <selection activeCell="P9" sqref="A8:Q9"/>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5" width="11.42578125" style="10"/>
    <col min="16" max="16" width="31.28515625" style="10" customWidth="1"/>
    <col min="17" max="17" width="35.42578125" style="10" customWidth="1"/>
    <col min="18" max="16384" width="11.42578125" style="10"/>
  </cols>
  <sheetData>
    <row r="1" spans="1:17" ht="14.25" customHeight="1" x14ac:dyDescent="0.2">
      <c r="A1" s="87" t="str">
        <f>'[7]CONTEXTO ESTRATEGICO'!A1</f>
        <v>EMPRESA DE RENOVACIÓN Y DESARROLLO URBANO DE BOGOTÁ</v>
      </c>
      <c r="B1" s="88"/>
      <c r="C1" s="88"/>
      <c r="D1" s="88"/>
      <c r="E1" s="88"/>
      <c r="F1" s="88"/>
      <c r="G1" s="88"/>
      <c r="H1" s="88"/>
      <c r="I1" s="88"/>
      <c r="J1" s="88"/>
      <c r="K1" s="88"/>
      <c r="L1" s="88"/>
      <c r="M1" s="88"/>
      <c r="N1" s="89"/>
    </row>
    <row r="2" spans="1:17" ht="14.25" customHeight="1" x14ac:dyDescent="0.2">
      <c r="A2" s="90" t="s">
        <v>49</v>
      </c>
      <c r="B2" s="91"/>
      <c r="C2" s="91"/>
      <c r="D2" s="91"/>
      <c r="E2" s="91"/>
      <c r="F2" s="91"/>
      <c r="G2" s="91"/>
      <c r="H2" s="91"/>
      <c r="I2" s="91"/>
      <c r="J2" s="91"/>
      <c r="K2" s="91"/>
      <c r="L2" s="91"/>
      <c r="M2" s="91"/>
      <c r="N2" s="92"/>
    </row>
    <row r="3" spans="1:17" s="9" customFormat="1" ht="22.5" customHeight="1" x14ac:dyDescent="0.2">
      <c r="A3" s="83" t="s">
        <v>0</v>
      </c>
      <c r="B3" s="83"/>
      <c r="C3" s="81" t="s">
        <v>1</v>
      </c>
      <c r="D3" s="81"/>
      <c r="E3" s="81"/>
      <c r="F3" s="81"/>
      <c r="G3" s="81"/>
      <c r="H3" s="81"/>
      <c r="I3" s="81"/>
      <c r="J3" s="81"/>
      <c r="K3" s="81"/>
      <c r="L3" s="81"/>
      <c r="M3" s="81"/>
      <c r="N3" s="81"/>
    </row>
    <row r="4" spans="1:17" s="9" customFormat="1" ht="15" x14ac:dyDescent="0.2">
      <c r="A4" s="83"/>
      <c r="B4" s="83"/>
      <c r="C4" s="81"/>
      <c r="D4" s="81"/>
      <c r="E4" s="81"/>
      <c r="F4" s="81"/>
      <c r="G4" s="81"/>
      <c r="H4" s="81"/>
      <c r="I4" s="81"/>
      <c r="J4" s="81"/>
      <c r="K4" s="81"/>
      <c r="L4" s="81"/>
      <c r="M4" s="81"/>
      <c r="N4" s="81"/>
    </row>
    <row r="5" spans="1:17" s="24" customFormat="1" ht="90" customHeight="1" x14ac:dyDescent="0.3">
      <c r="A5" s="82" t="str">
        <f>'[7]CONTEXTO ESTRATEGICO'!A12</f>
        <v>COMERCIALIZACIÓN</v>
      </c>
      <c r="B5" s="82"/>
      <c r="C5" s="82"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82"/>
      <c r="E5" s="82"/>
      <c r="F5" s="82"/>
      <c r="G5" s="82"/>
      <c r="H5" s="82"/>
      <c r="I5" s="82"/>
      <c r="J5" s="82"/>
      <c r="K5" s="82"/>
      <c r="L5" s="82"/>
      <c r="M5" s="82"/>
      <c r="N5" s="82"/>
      <c r="O5" s="107"/>
      <c r="P5" s="107"/>
      <c r="Q5" s="107"/>
    </row>
    <row r="6" spans="1:17" s="19" customFormat="1" ht="12" x14ac:dyDescent="0.2">
      <c r="A6" s="62" t="s">
        <v>2</v>
      </c>
      <c r="B6" s="62" t="s">
        <v>3</v>
      </c>
      <c r="C6" s="61" t="s">
        <v>34</v>
      </c>
      <c r="D6" s="61" t="s">
        <v>4</v>
      </c>
      <c r="E6" s="61"/>
      <c r="F6" s="61" t="s">
        <v>33</v>
      </c>
      <c r="G6" s="61" t="s">
        <v>11</v>
      </c>
      <c r="H6" s="61" t="s">
        <v>12</v>
      </c>
      <c r="I6" s="61" t="s">
        <v>5</v>
      </c>
      <c r="J6" s="61"/>
      <c r="K6" s="61"/>
      <c r="L6" s="61" t="s">
        <v>6</v>
      </c>
      <c r="M6" s="61" t="s">
        <v>7</v>
      </c>
      <c r="N6" s="61" t="s">
        <v>8</v>
      </c>
      <c r="O6" s="61" t="s">
        <v>76</v>
      </c>
      <c r="P6" s="61" t="s">
        <v>77</v>
      </c>
      <c r="Q6" s="61" t="s">
        <v>78</v>
      </c>
    </row>
    <row r="7" spans="1:17" s="19" customFormat="1" ht="24" x14ac:dyDescent="0.2">
      <c r="A7" s="62"/>
      <c r="B7" s="62"/>
      <c r="C7" s="61"/>
      <c r="D7" s="11" t="s">
        <v>9</v>
      </c>
      <c r="E7" s="11" t="s">
        <v>10</v>
      </c>
      <c r="F7" s="61"/>
      <c r="G7" s="61"/>
      <c r="H7" s="61"/>
      <c r="I7" s="11" t="s">
        <v>13</v>
      </c>
      <c r="J7" s="11" t="s">
        <v>14</v>
      </c>
      <c r="K7" s="11" t="s">
        <v>15</v>
      </c>
      <c r="L7" s="61"/>
      <c r="M7" s="61"/>
      <c r="N7" s="61"/>
      <c r="O7" s="61"/>
      <c r="P7" s="61"/>
      <c r="Q7" s="61"/>
    </row>
    <row r="8" spans="1:17" s="26" customFormat="1" ht="330.75" customHeight="1" x14ac:dyDescent="0.2">
      <c r="A8" s="4" t="str">
        <f>[7]IDENTIFICACIÓN!A12</f>
        <v>R1</v>
      </c>
      <c r="B8" s="4" t="str">
        <f>'[7]CONTEXTO ESTRATEGICO'!J12</f>
        <v>Posibilidad de favorecimiento a terceros en los procesos de comercialización.</v>
      </c>
      <c r="C8" s="27" t="s">
        <v>40</v>
      </c>
      <c r="D8" s="4">
        <f>[7]ANALISIS!C11</f>
        <v>1</v>
      </c>
      <c r="E8" s="4">
        <f>[7]ANALISIS!D11</f>
        <v>5</v>
      </c>
      <c r="F8" s="25" t="str">
        <f>[7]ANALISIS!H11</f>
        <v>ZONA RIESGO ALTA</v>
      </c>
      <c r="G8" s="4" t="str">
        <f>CONCATENATE('[7]VALORACION CONTROLES'!C12,". ",'[7]VALORACION CONTROLES'!C13,". ",'[7]VALORACION CONTROLES'!C14)</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c r="O8" s="33" t="s">
        <v>79</v>
      </c>
      <c r="P8" s="36" t="s">
        <v>79</v>
      </c>
      <c r="Q8" s="34" t="s">
        <v>111</v>
      </c>
    </row>
    <row r="9" spans="1:17" s="26" customFormat="1" ht="28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7" t="s">
        <v>35</v>
      </c>
      <c r="D9" s="4">
        <f>[7]ANALISIS!C12</f>
        <v>4</v>
      </c>
      <c r="E9" s="4">
        <f>[7]ANALISIS!D12</f>
        <v>4</v>
      </c>
      <c r="F9" s="25" t="str">
        <f>[7]ANALISIS!H12</f>
        <v>ZONA RIESGO EXTREMA</v>
      </c>
      <c r="G9" s="4" t="str">
        <f>CONCATENATE('[7]VALORACION CONTROLES'!C13,". ",'[7]VALORACION CONTROLES'!C14,". ",'[7]VALORACION CONTROLES'!C15)</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c r="O9" s="35">
        <v>0.33</v>
      </c>
      <c r="P9" s="34" t="s">
        <v>166</v>
      </c>
      <c r="Q9" s="34" t="s">
        <v>110</v>
      </c>
    </row>
    <row r="11" spans="1:17" s="13" customFormat="1" ht="15" x14ac:dyDescent="0.25">
      <c r="A11" s="85" t="s">
        <v>41</v>
      </c>
      <c r="B11" s="85"/>
      <c r="C11" s="85" t="s">
        <v>42</v>
      </c>
      <c r="D11" s="85"/>
      <c r="E11" s="85" t="s">
        <v>43</v>
      </c>
      <c r="F11" s="85"/>
      <c r="G11" s="85"/>
    </row>
    <row r="12" spans="1:17" s="18" customFormat="1" ht="68.25" customHeight="1" x14ac:dyDescent="0.25">
      <c r="A12" s="106" t="s">
        <v>62</v>
      </c>
      <c r="B12" s="106"/>
      <c r="C12" s="86" t="s">
        <v>64</v>
      </c>
      <c r="D12" s="86"/>
      <c r="E12" s="86" t="s">
        <v>46</v>
      </c>
      <c r="F12" s="86"/>
      <c r="G12" s="86"/>
    </row>
    <row r="13" spans="1:17" s="18" customFormat="1" ht="14.25" customHeight="1" x14ac:dyDescent="0.25">
      <c r="A13" s="69" t="s">
        <v>75</v>
      </c>
      <c r="B13" s="74"/>
      <c r="C13" s="74"/>
      <c r="D13" s="74"/>
      <c r="E13" s="74"/>
      <c r="F13" s="74"/>
      <c r="G13" s="70"/>
    </row>
  </sheetData>
  <mergeCells count="28">
    <mergeCell ref="O5:Q5"/>
    <mergeCell ref="O6:O7"/>
    <mergeCell ref="P6:P7"/>
    <mergeCell ref="Q6:Q7"/>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09" priority="8" stopIfTrue="1" operator="equal">
      <formula>"INACEPTABLE"</formula>
    </cfRule>
    <cfRule type="cellIs" dxfId="108" priority="9" stopIfTrue="1" operator="equal">
      <formula>"IMPORTANTE"</formula>
    </cfRule>
    <cfRule type="cellIs" dxfId="107" priority="10" stopIfTrue="1" operator="equal">
      <formula>"MODERADO"</formula>
    </cfRule>
  </conditionalFormatting>
  <conditionalFormatting sqref="F8:F9 L8:L9">
    <cfRule type="cellIs" dxfId="106" priority="7" stopIfTrue="1" operator="equal">
      <formula>"TOLERABLE"</formula>
    </cfRule>
  </conditionalFormatting>
  <conditionalFormatting sqref="F8:F9 L8:L9">
    <cfRule type="cellIs" dxfId="105" priority="5" stopIfTrue="1" operator="equal">
      <formula>"ZONA RIESGO ALTA"</formula>
    </cfRule>
    <cfRule type="cellIs" dxfId="104" priority="6" stopIfTrue="1" operator="equal">
      <formula>"ZONA RIESGO EXTREMA"</formula>
    </cfRule>
  </conditionalFormatting>
  <conditionalFormatting sqref="F8:F9 L8:L9">
    <cfRule type="cellIs" dxfId="103" priority="3" stopIfTrue="1" operator="equal">
      <formula>"ZONA RIESGO BAJA"</formula>
    </cfRule>
    <cfRule type="cellIs" dxfId="102" priority="4" stopIfTrue="1" operator="equal">
      <formula>"ZONA RIESGO MODERADA"</formula>
    </cfRule>
  </conditionalFormatting>
  <conditionalFormatting sqref="F8:F9 L8:L9">
    <cfRule type="cellIs" dxfId="101" priority="1" stopIfTrue="1" operator="equal">
      <formula>"ZONA RIESGO MODERADA"</formula>
    </cfRule>
    <cfRule type="cellIs" dxfId="10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600-000000000000}"/>
    <dataValidation allowBlank="1" showInputMessage="1" showErrorMessage="1" prompt="Es la materialización del riesgo y las consecuencias de su aparición. Su escala es: 5 bajo impacto, 10 medio, 20 alto impacto._x000a_" sqref="E7" xr:uid="{00000000-0002-0000-06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600-000002000000}">
      <formula1>#REF!</formula1>
    </dataValidation>
  </dataValidations>
  <pageMargins left="0.7" right="0.7" top="0.75" bottom="0.75" header="0.3" footer="0.3"/>
  <pageSetup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tabColor rgb="FF92D050"/>
  </sheetPr>
  <dimension ref="A1:R13"/>
  <sheetViews>
    <sheetView topLeftCell="G1" workbookViewId="0">
      <selection activeCell="Q8" sqref="Q8"/>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5" width="11.42578125" style="10"/>
    <col min="16" max="16" width="45.5703125" style="10" customWidth="1"/>
    <col min="17" max="17" width="37.140625" style="10" customWidth="1"/>
    <col min="18" max="16384" width="11.42578125" style="10"/>
  </cols>
  <sheetData>
    <row r="1" spans="1:18" ht="14.25" customHeight="1" x14ac:dyDescent="0.2">
      <c r="A1" s="87" t="str">
        <f>'[8]CONTEXTO ESTRATEGICO'!A1</f>
        <v>EMPRESA DE RENOVACIÓN Y DESARROLLO URBANO DE BOGOTÁ</v>
      </c>
      <c r="B1" s="88"/>
      <c r="C1" s="88"/>
      <c r="D1" s="88"/>
      <c r="E1" s="88"/>
      <c r="F1" s="88"/>
      <c r="G1" s="88"/>
      <c r="H1" s="88"/>
      <c r="I1" s="88"/>
      <c r="J1" s="88"/>
      <c r="K1" s="88"/>
      <c r="L1" s="88"/>
      <c r="M1" s="88"/>
      <c r="N1" s="89"/>
    </row>
    <row r="2" spans="1:18" ht="14.25" customHeight="1" x14ac:dyDescent="0.2">
      <c r="A2" s="90" t="s">
        <v>49</v>
      </c>
      <c r="B2" s="91"/>
      <c r="C2" s="91"/>
      <c r="D2" s="91"/>
      <c r="E2" s="91"/>
      <c r="F2" s="91"/>
      <c r="G2" s="91"/>
      <c r="H2" s="91"/>
      <c r="I2" s="91"/>
      <c r="J2" s="91"/>
      <c r="K2" s="91"/>
      <c r="L2" s="91"/>
      <c r="M2" s="91"/>
      <c r="N2" s="92"/>
    </row>
    <row r="3" spans="1:18" s="9" customFormat="1" ht="22.5" customHeight="1" x14ac:dyDescent="0.2">
      <c r="A3" s="83" t="s">
        <v>0</v>
      </c>
      <c r="B3" s="83"/>
      <c r="C3" s="81" t="s">
        <v>1</v>
      </c>
      <c r="D3" s="81"/>
      <c r="E3" s="81"/>
      <c r="F3" s="81"/>
      <c r="G3" s="81"/>
      <c r="H3" s="81"/>
      <c r="I3" s="81"/>
      <c r="J3" s="81"/>
      <c r="K3" s="81"/>
      <c r="L3" s="81"/>
      <c r="M3" s="81"/>
      <c r="N3" s="81"/>
    </row>
    <row r="4" spans="1:18" s="9" customFormat="1" ht="15" x14ac:dyDescent="0.2">
      <c r="A4" s="83"/>
      <c r="B4" s="83"/>
      <c r="C4" s="81"/>
      <c r="D4" s="81"/>
      <c r="E4" s="81"/>
      <c r="F4" s="81"/>
      <c r="G4" s="81"/>
      <c r="H4" s="81"/>
      <c r="I4" s="81"/>
      <c r="J4" s="81"/>
      <c r="K4" s="81"/>
      <c r="L4" s="81"/>
      <c r="M4" s="81"/>
      <c r="N4" s="81"/>
    </row>
    <row r="5" spans="1:18" s="24" customFormat="1" ht="63" customHeight="1" x14ac:dyDescent="0.3">
      <c r="A5" s="82" t="str">
        <f>'[8]CONTEXTO ESTRATEGICO'!A12</f>
        <v>DIRECCIÓN, GESTIÓN Y SEGUIMIENTO DE PROYECTOS</v>
      </c>
      <c r="B5" s="82"/>
      <c r="C5" s="82" t="str">
        <f>[8]ANALISIS!C8</f>
        <v>Liderar, gestionar y realizar seguimiento al desarrollo integral de los proyectos para garantizar su ejecución de acuerdo con la misionalidad de la Empresa.</v>
      </c>
      <c r="D5" s="82"/>
      <c r="E5" s="82"/>
      <c r="F5" s="82"/>
      <c r="G5" s="82"/>
      <c r="H5" s="82"/>
      <c r="I5" s="82"/>
      <c r="J5" s="82"/>
      <c r="K5" s="82"/>
      <c r="L5" s="82"/>
      <c r="M5" s="82"/>
      <c r="N5" s="82"/>
      <c r="O5" s="84"/>
      <c r="P5" s="84"/>
      <c r="Q5" s="84"/>
    </row>
    <row r="6" spans="1:18" s="19" customFormat="1" ht="12" x14ac:dyDescent="0.2">
      <c r="A6" s="62" t="s">
        <v>2</v>
      </c>
      <c r="B6" s="62" t="s">
        <v>3</v>
      </c>
      <c r="C6" s="62" t="s">
        <v>34</v>
      </c>
      <c r="D6" s="61" t="s">
        <v>4</v>
      </c>
      <c r="E6" s="61"/>
      <c r="F6" s="61" t="s">
        <v>33</v>
      </c>
      <c r="G6" s="61" t="s">
        <v>11</v>
      </c>
      <c r="H6" s="61" t="s">
        <v>12</v>
      </c>
      <c r="I6" s="61" t="s">
        <v>5</v>
      </c>
      <c r="J6" s="61"/>
      <c r="K6" s="61"/>
      <c r="L6" s="61" t="s">
        <v>6</v>
      </c>
      <c r="M6" s="61" t="s">
        <v>7</v>
      </c>
      <c r="N6" s="61" t="s">
        <v>8</v>
      </c>
      <c r="O6" s="61" t="s">
        <v>76</v>
      </c>
      <c r="P6" s="61" t="s">
        <v>77</v>
      </c>
      <c r="Q6" s="61" t="s">
        <v>78</v>
      </c>
    </row>
    <row r="7" spans="1:18" s="19" customFormat="1" ht="24" x14ac:dyDescent="0.2">
      <c r="A7" s="62"/>
      <c r="B7" s="62"/>
      <c r="C7" s="62"/>
      <c r="D7" s="11" t="s">
        <v>9</v>
      </c>
      <c r="E7" s="11" t="s">
        <v>10</v>
      </c>
      <c r="F7" s="61"/>
      <c r="G7" s="61"/>
      <c r="H7" s="61"/>
      <c r="I7" s="11" t="s">
        <v>13</v>
      </c>
      <c r="J7" s="11" t="s">
        <v>14</v>
      </c>
      <c r="K7" s="11" t="s">
        <v>15</v>
      </c>
      <c r="L7" s="61"/>
      <c r="M7" s="61"/>
      <c r="N7" s="61"/>
      <c r="O7" s="61"/>
      <c r="P7" s="61"/>
      <c r="Q7" s="61"/>
    </row>
    <row r="8" spans="1:18" s="26" customFormat="1" ht="321.75" customHeight="1" x14ac:dyDescent="0.2">
      <c r="A8" s="4" t="str">
        <f>[8]IDENTIFICACIÓN!A12</f>
        <v>R1</v>
      </c>
      <c r="B8" s="4" t="str">
        <f>'[8]CONTEXTO ESTRATEGICO'!J12</f>
        <v>Posibilidad de brindar información desactualizada e inexacta del avance de los proyectos.</v>
      </c>
      <c r="C8" s="27" t="s">
        <v>35</v>
      </c>
      <c r="D8" s="4">
        <f>[8]ANALISIS!C11</f>
        <v>1</v>
      </c>
      <c r="E8" s="4">
        <f>[8]ANALISIS!D11</f>
        <v>3</v>
      </c>
      <c r="F8" s="25" t="str">
        <f>[8]ANALISIS!H11</f>
        <v>ZONA RIESGO MODERADA</v>
      </c>
      <c r="G8" s="4" t="str">
        <f>CONCATENATE('[8]VALORACION CONTROLES'!C12,". ",'[8]VALORACION CONTROLES'!C13,". ",'[8]VALORACION CONTROLES'!C14)</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H8" s="5" t="str">
        <f>'[8]VALORACIÓN DEL RIESGO'!F11</f>
        <v>PROBABILIDAD</v>
      </c>
      <c r="I8" s="4">
        <f>IF(B8="",0,(IF('[8]VALORACIÓN DEL RIESGO'!J11&lt;50,'[8]MAPA DE RIESGO'!C13,(IF(AND('[8]VALORACIÓN DEL RIESGO'!J11&gt;=51,H8="IMPACTO"),D8,(IF(AND('[8]VALORACIÓN DEL RIESGO'!J11&gt;=51,'[8]VALORACIÓN DEL RIESGO'!J11&lt;=75,H8="PROBABILIDAD"),(IF(D8-1&lt;=0,1,D8-1)),(IF(AND('[8]VALORACIÓN DEL RIESGO'!J11&gt;=76,'[8]VALORACIÓN DEL RIESGO'!J11&lt;=100,H8="PROBABILIDAD"),(IF(D8-2&lt;=0,1,D8-2)))))))))))</f>
        <v>1</v>
      </c>
      <c r="J8" s="4">
        <f>IF(B8="",0,(IF('[8]VALORACIÓN DEL RIESGO'!J11&lt;50,'[8]MAPA DE RIESGO'!D13,(IF(AND('[8]VALORACIÓN DEL RIESGO'!J11&gt;=51,H8="PROBABILIDAD"),E8,(IF(AND('[8]VALORACIÓN DEL RIESGO'!J11&gt;=51,'[8]VALORACIÓN DEL RIESGO'!J11&lt;=75,H8="IMPACTO"),(IF(E8-1&lt;=0,1,E8-1)),(IF(AND('[8]VALORACIÓN DEL RIESGO'!J11&gt;=76,'[8]VALORACIÓN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[8]ANALISIS!I11</f>
        <v>REDUCIR EL RIESGO</v>
      </c>
      <c r="N8" s="4" t="str">
        <f>[8]ANALISIS!J11</f>
        <v>Con los instrumentos de seguimiento implementados por la Subgerencia de Planeación y Administración de Proyectos, estructurando el proceso para un eficiente seguimiento a los proyectos.</v>
      </c>
      <c r="O8" s="35">
        <v>0.33</v>
      </c>
      <c r="P8" s="34" t="s">
        <v>164</v>
      </c>
      <c r="Q8" s="34" t="s">
        <v>165</v>
      </c>
    </row>
    <row r="10" spans="1:18" s="13" customFormat="1" ht="16.5" x14ac:dyDescent="0.2">
      <c r="A10" s="85" t="s">
        <v>41</v>
      </c>
      <c r="B10" s="85"/>
      <c r="C10" s="85" t="s">
        <v>42</v>
      </c>
      <c r="D10" s="85"/>
      <c r="E10" s="85" t="s">
        <v>43</v>
      </c>
      <c r="F10" s="85"/>
      <c r="G10" s="85"/>
      <c r="N10" s="18"/>
      <c r="O10" s="40"/>
      <c r="P10" s="40"/>
      <c r="Q10" s="40"/>
      <c r="R10" s="39"/>
    </row>
    <row r="11" spans="1:18" s="18" customFormat="1" ht="68.25" customHeight="1" x14ac:dyDescent="0.25">
      <c r="A11" s="106" t="s">
        <v>63</v>
      </c>
      <c r="B11" s="106"/>
      <c r="C11" s="86" t="s">
        <v>45</v>
      </c>
      <c r="D11" s="86"/>
      <c r="E11" s="86" t="s">
        <v>46</v>
      </c>
      <c r="F11" s="86"/>
      <c r="G11" s="86"/>
      <c r="O11" s="41"/>
      <c r="P11" s="41"/>
      <c r="Q11" s="41"/>
      <c r="R11" s="12"/>
    </row>
    <row r="12" spans="1:18" s="18" customFormat="1" ht="14.25" customHeight="1" x14ac:dyDescent="0.25">
      <c r="A12" s="69" t="s">
        <v>75</v>
      </c>
      <c r="B12" s="74"/>
      <c r="C12" s="74"/>
      <c r="D12" s="74"/>
      <c r="E12" s="74"/>
      <c r="F12" s="74"/>
      <c r="G12" s="70"/>
    </row>
    <row r="13" spans="1:18" x14ac:dyDescent="0.2">
      <c r="C13" s="13"/>
    </row>
  </sheetData>
  <mergeCells count="28">
    <mergeCell ref="O5:Q5"/>
    <mergeCell ref="O6:O7"/>
    <mergeCell ref="P6:P7"/>
    <mergeCell ref="Q6:Q7"/>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 L8">
    <cfRule type="cellIs" dxfId="96" priority="7" stopIfTrue="1" operator="equal">
      <formula>"TOLERABLE"</formula>
    </cfRule>
  </conditionalFormatting>
  <conditionalFormatting sqref="F8 L8">
    <cfRule type="cellIs" dxfId="95" priority="5" stopIfTrue="1" operator="equal">
      <formula>"ZONA RIESGO ALTA"</formula>
    </cfRule>
    <cfRule type="cellIs" dxfId="94" priority="6" stopIfTrue="1" operator="equal">
      <formula>"ZONA RIESGO EXTREMA"</formula>
    </cfRule>
  </conditionalFormatting>
  <conditionalFormatting sqref="F8 L8">
    <cfRule type="cellIs" dxfId="93" priority="3" stopIfTrue="1" operator="equal">
      <formula>"ZONA RIESGO BAJA"</formula>
    </cfRule>
    <cfRule type="cellIs" dxfId="92" priority="4" stopIfTrue="1" operator="equal">
      <formula>"ZONA RIESGO MODERADA"</formula>
    </cfRule>
  </conditionalFormatting>
  <conditionalFormatting sqref="F8 L8">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700-000000000000}"/>
    <dataValidation allowBlank="1" showInputMessage="1" showErrorMessage="1" prompt="Es la materialización del riesgo y las consecuencias de su aparición. Su escala es: 5 bajo impacto, 10 medio, 20 alto impacto._x000a_" sqref="E7" xr:uid="{00000000-0002-0000-07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700-000002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Consolidado seguimiento</vt:lpstr>
      <vt:lpstr>Dir Estrat</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user</cp:lastModifiedBy>
  <dcterms:created xsi:type="dcterms:W3CDTF">2019-12-17T14:42:07Z</dcterms:created>
  <dcterms:modified xsi:type="dcterms:W3CDTF">2020-05-15T19:30:50Z</dcterms:modified>
</cp:coreProperties>
</file>