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mc:AlternateContent xmlns:mc="http://schemas.openxmlformats.org/markup-compatibility/2006">
    <mc:Choice Requires="x15">
      <x15ac:absPath xmlns:x15ac="http://schemas.microsoft.com/office/spreadsheetml/2010/11/ac" url="C:\Users\alexander.mora\Downloads\"/>
    </mc:Choice>
  </mc:AlternateContent>
  <xr:revisionPtr revIDLastSave="0" documentId="13_ncr:1_{375B38B2-1D15-44DB-BE4B-71BB9B4E9E55}" xr6:coauthVersionLast="46" xr6:coauthVersionMax="46" xr10:uidLastSave="{00000000-0000-0000-0000-000000000000}"/>
  <bookViews>
    <workbookView xWindow="-120" yWindow="-120" windowWidth="20730" windowHeight="11160" xr2:uid="{00000000-000D-0000-FFFF-FFFF00000000}"/>
  </bookViews>
  <sheets>
    <sheet name="Consolidado seguimiento" sheetId="19" r:id="rId1"/>
    <sheet name="Hoja1" sheetId="36" r:id="rId2"/>
    <sheet name="Hoja15" sheetId="34" r:id="rId3"/>
    <sheet name="G Grupos Inter" sheetId="3" r:id="rId4"/>
    <sheet name="Form Instrum" sheetId="4" r:id="rId5"/>
    <sheet name="Eval Finan Proye" sheetId="5" r:id="rId6"/>
    <sheet name="G Predial Social" sheetId="6" r:id="rId7"/>
    <sheet name="Ejec Proy" sheetId="7" r:id="rId8"/>
    <sheet name="Comerc" sheetId="8" r:id="rId9"/>
    <sheet name="Direc Ges Seg Proy" sheetId="9" r:id="rId10"/>
    <sheet name="G Jur Contr" sheetId="10" r:id="rId11"/>
    <sheet name="G Financ" sheetId="11" r:id="rId12"/>
    <sheet name="G TH" sheetId="12" r:id="rId13"/>
    <sheet name="G Ambiental" sheetId="1" r:id="rId14"/>
    <sheet name="G Serv Log" sheetId="13" r:id="rId15"/>
    <sheet name="G Docum" sheetId="14" r:id="rId16"/>
    <sheet name="G TIC" sheetId="15" r:id="rId17"/>
    <sheet name="Aten Ciudad" sheetId="17" r:id="rId18"/>
    <sheet name="Eval Seguim" sheetId="18" r:id="rId19"/>
    <sheet name="Hoja16" sheetId="35"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2" l="1"/>
  <c r="S40" i="19" l="1"/>
  <c r="P40" i="19" l="1"/>
  <c r="O5" i="19"/>
  <c r="D37" i="19" l="1"/>
  <c r="D38" i="19"/>
  <c r="D39" i="19"/>
  <c r="D35" i="19"/>
  <c r="D36" i="19"/>
  <c r="D32" i="19"/>
  <c r="D33" i="19"/>
  <c r="D34" i="19"/>
  <c r="D29" i="19"/>
  <c r="D30" i="19"/>
  <c r="D31" i="19"/>
  <c r="D27" i="19"/>
  <c r="D28" i="19"/>
  <c r="D26" i="19"/>
  <c r="D23" i="19"/>
  <c r="D24" i="19"/>
  <c r="D25" i="19"/>
  <c r="D21" i="19"/>
  <c r="D22" i="19"/>
  <c r="D18" i="19"/>
  <c r="D19" i="19"/>
  <c r="D20" i="19"/>
  <c r="D17" i="19"/>
  <c r="D15" i="19"/>
  <c r="D16" i="19"/>
  <c r="D13" i="19"/>
  <c r="D14" i="19"/>
  <c r="D12" i="19"/>
  <c r="D10" i="19"/>
  <c r="H10" i="19"/>
  <c r="O10" i="19"/>
  <c r="D11" i="19"/>
  <c r="O11" i="19"/>
  <c r="D7" i="19"/>
  <c r="D8" i="19"/>
  <c r="D9" i="19"/>
  <c r="D6" i="19"/>
  <c r="N5" i="19"/>
  <c r="C5" i="19"/>
  <c r="I5" i="19"/>
  <c r="E5" i="19"/>
  <c r="F5" i="19"/>
  <c r="H5" i="19"/>
  <c r="G5" i="19"/>
  <c r="B5" i="19"/>
  <c r="N8" i="7"/>
  <c r="O13" i="19" s="1"/>
  <c r="N9" i="18"/>
  <c r="O38" i="19" s="1"/>
  <c r="G9" i="8"/>
  <c r="H16" i="19" s="1"/>
  <c r="N10" i="18"/>
  <c r="O39" i="19" s="1"/>
  <c r="M10" i="18"/>
  <c r="N39" i="19" s="1"/>
  <c r="H10" i="18"/>
  <c r="I39" i="19" s="1"/>
  <c r="G10" i="18"/>
  <c r="H39" i="19" s="1"/>
  <c r="F10" i="18"/>
  <c r="G39" i="19" s="1"/>
  <c r="E10" i="18"/>
  <c r="F39" i="19" s="1"/>
  <c r="D10" i="18"/>
  <c r="E39" i="19" s="1"/>
  <c r="B10" i="18"/>
  <c r="A10" i="18"/>
  <c r="B39" i="19" s="1"/>
  <c r="M9" i="18"/>
  <c r="N38" i="19" s="1"/>
  <c r="H9" i="18"/>
  <c r="I38" i="19" s="1"/>
  <c r="G9" i="18"/>
  <c r="H38" i="19" s="1"/>
  <c r="F9" i="18"/>
  <c r="G38" i="19" s="1"/>
  <c r="E9" i="18"/>
  <c r="F38" i="19" s="1"/>
  <c r="D9" i="18"/>
  <c r="E38" i="19" s="1"/>
  <c r="B9" i="18"/>
  <c r="A9" i="18"/>
  <c r="B38" i="19" s="1"/>
  <c r="N8" i="18"/>
  <c r="O37" i="19" s="1"/>
  <c r="M8" i="18"/>
  <c r="N37" i="19" s="1"/>
  <c r="H8" i="18"/>
  <c r="I37" i="19" s="1"/>
  <c r="G8" i="18"/>
  <c r="H37" i="19" s="1"/>
  <c r="F8" i="18"/>
  <c r="G37" i="19" s="1"/>
  <c r="E8" i="18"/>
  <c r="D8" i="18"/>
  <c r="E37" i="19" s="1"/>
  <c r="B8" i="18"/>
  <c r="C37" i="19" s="1"/>
  <c r="A8" i="18"/>
  <c r="B37" i="19" s="1"/>
  <c r="C5" i="18"/>
  <c r="A5" i="18"/>
  <c r="A1" i="18"/>
  <c r="N9" i="17"/>
  <c r="O36" i="19" s="1"/>
  <c r="M9" i="17"/>
  <c r="N36" i="19" s="1"/>
  <c r="H9" i="17"/>
  <c r="I36" i="19" s="1"/>
  <c r="G9" i="17"/>
  <c r="H36" i="19" s="1"/>
  <c r="F9" i="17"/>
  <c r="G36" i="19" s="1"/>
  <c r="E9" i="17"/>
  <c r="F36" i="19" s="1"/>
  <c r="D9" i="17"/>
  <c r="E36" i="19" s="1"/>
  <c r="B9" i="17"/>
  <c r="J9" i="17" s="1"/>
  <c r="K36" i="19" s="1"/>
  <c r="A9" i="17"/>
  <c r="B36" i="19" s="1"/>
  <c r="N8" i="17"/>
  <c r="O35" i="19" s="1"/>
  <c r="M8" i="17"/>
  <c r="N35" i="19" s="1"/>
  <c r="H8" i="17"/>
  <c r="G8" i="17"/>
  <c r="H35" i="19" s="1"/>
  <c r="F8" i="17"/>
  <c r="G35" i="19" s="1"/>
  <c r="E8" i="17"/>
  <c r="F35" i="19" s="1"/>
  <c r="D8" i="17"/>
  <c r="E35" i="19" s="1"/>
  <c r="B8" i="17"/>
  <c r="C35" i="19" s="1"/>
  <c r="A8" i="17"/>
  <c r="B35" i="19" s="1"/>
  <c r="C5" i="17"/>
  <c r="A5" i="17"/>
  <c r="A1" i="17"/>
  <c r="N10" i="15"/>
  <c r="O34" i="19" s="1"/>
  <c r="M10" i="15"/>
  <c r="N34" i="19" s="1"/>
  <c r="H10" i="15"/>
  <c r="I34" i="19" s="1"/>
  <c r="G10" i="15"/>
  <c r="H34" i="19" s="1"/>
  <c r="F10" i="15"/>
  <c r="G34" i="19" s="1"/>
  <c r="E10" i="15"/>
  <c r="F34" i="19" s="1"/>
  <c r="D10" i="15"/>
  <c r="E34" i="19" s="1"/>
  <c r="B10" i="15"/>
  <c r="A10" i="15"/>
  <c r="B34" i="19" s="1"/>
  <c r="N9" i="15"/>
  <c r="O33" i="19" s="1"/>
  <c r="M9" i="15"/>
  <c r="N33" i="19" s="1"/>
  <c r="H9" i="15"/>
  <c r="I33" i="19" s="1"/>
  <c r="G9" i="15"/>
  <c r="H33" i="19" s="1"/>
  <c r="F9" i="15"/>
  <c r="G33" i="19" s="1"/>
  <c r="E9" i="15"/>
  <c r="F33" i="19" s="1"/>
  <c r="D9" i="15"/>
  <c r="E33" i="19" s="1"/>
  <c r="B9" i="15"/>
  <c r="A9" i="15"/>
  <c r="B33" i="19" s="1"/>
  <c r="N8" i="15"/>
  <c r="O32" i="19" s="1"/>
  <c r="M8" i="15"/>
  <c r="N32" i="19" s="1"/>
  <c r="H8" i="15"/>
  <c r="G8" i="15"/>
  <c r="H32" i="19" s="1"/>
  <c r="F8" i="15"/>
  <c r="G32" i="19" s="1"/>
  <c r="E8" i="15"/>
  <c r="F32" i="19" s="1"/>
  <c r="D8" i="15"/>
  <c r="E32" i="19" s="1"/>
  <c r="B8" i="15"/>
  <c r="C32" i="19" s="1"/>
  <c r="A8" i="15"/>
  <c r="B32" i="19" s="1"/>
  <c r="C5" i="15"/>
  <c r="A5" i="15"/>
  <c r="A1" i="15"/>
  <c r="N10" i="14"/>
  <c r="O31" i="19" s="1"/>
  <c r="M10" i="14"/>
  <c r="N31" i="19" s="1"/>
  <c r="H10" i="14"/>
  <c r="I31" i="19" s="1"/>
  <c r="G10" i="14"/>
  <c r="H31" i="19" s="1"/>
  <c r="F10" i="14"/>
  <c r="G31" i="19" s="1"/>
  <c r="E10" i="14"/>
  <c r="F31" i="19" s="1"/>
  <c r="D10" i="14"/>
  <c r="E31" i="19" s="1"/>
  <c r="B10" i="14"/>
  <c r="A10" i="14"/>
  <c r="B31" i="19" s="1"/>
  <c r="N9" i="14"/>
  <c r="O30" i="19" s="1"/>
  <c r="M9" i="14"/>
  <c r="N30" i="19" s="1"/>
  <c r="B9" i="14"/>
  <c r="I9" i="14" s="1"/>
  <c r="H9" i="14"/>
  <c r="I30" i="19" s="1"/>
  <c r="G9" i="14"/>
  <c r="H30" i="19" s="1"/>
  <c r="F9" i="14"/>
  <c r="G30" i="19" s="1"/>
  <c r="E9" i="14"/>
  <c r="F30" i="19" s="1"/>
  <c r="D9" i="14"/>
  <c r="E30" i="19" s="1"/>
  <c r="A9" i="14"/>
  <c r="B30" i="19" s="1"/>
  <c r="N8" i="14"/>
  <c r="O29" i="19" s="1"/>
  <c r="M8" i="14"/>
  <c r="N29" i="19" s="1"/>
  <c r="H8" i="14"/>
  <c r="I29" i="19" s="1"/>
  <c r="G8" i="14"/>
  <c r="H29" i="19" s="1"/>
  <c r="F8" i="14"/>
  <c r="G29" i="19" s="1"/>
  <c r="E8" i="14"/>
  <c r="F29" i="19" s="1"/>
  <c r="D8" i="14"/>
  <c r="E29" i="19" s="1"/>
  <c r="B8" i="14"/>
  <c r="C29" i="19" s="1"/>
  <c r="A8" i="14"/>
  <c r="B29" i="19" s="1"/>
  <c r="C5" i="14"/>
  <c r="A5" i="14"/>
  <c r="A1" i="14"/>
  <c r="N9" i="13"/>
  <c r="O28" i="19" s="1"/>
  <c r="M9" i="13"/>
  <c r="N28" i="19" s="1"/>
  <c r="H9" i="13"/>
  <c r="I28" i="19" s="1"/>
  <c r="G9" i="13"/>
  <c r="H28" i="19" s="1"/>
  <c r="F9" i="13"/>
  <c r="G28" i="19" s="1"/>
  <c r="E9" i="13"/>
  <c r="F28" i="19" s="1"/>
  <c r="D9" i="13"/>
  <c r="E28" i="19" s="1"/>
  <c r="B9" i="13"/>
  <c r="C28" i="19" s="1"/>
  <c r="A9" i="13"/>
  <c r="B28" i="19" s="1"/>
  <c r="N8" i="13"/>
  <c r="O27" i="19" s="1"/>
  <c r="M8" i="13"/>
  <c r="N27" i="19" s="1"/>
  <c r="H8" i="13"/>
  <c r="I27" i="19" s="1"/>
  <c r="G8" i="13"/>
  <c r="H27" i="19" s="1"/>
  <c r="F8" i="13"/>
  <c r="G27" i="19" s="1"/>
  <c r="E8" i="13"/>
  <c r="F27" i="19" s="1"/>
  <c r="D8" i="13"/>
  <c r="E27" i="19" s="1"/>
  <c r="B8" i="13"/>
  <c r="A8" i="13"/>
  <c r="B27" i="19" s="1"/>
  <c r="C5" i="13"/>
  <c r="A5" i="13"/>
  <c r="A1" i="13"/>
  <c r="G8" i="1"/>
  <c r="H26" i="19" s="1"/>
  <c r="N10" i="12"/>
  <c r="O25" i="19" s="1"/>
  <c r="M10" i="12"/>
  <c r="N25" i="19" s="1"/>
  <c r="H10" i="12"/>
  <c r="I25" i="19" s="1"/>
  <c r="G10" i="12"/>
  <c r="H25" i="19" s="1"/>
  <c r="F10" i="12"/>
  <c r="G25" i="19" s="1"/>
  <c r="E10" i="12"/>
  <c r="F25" i="19" s="1"/>
  <c r="D10" i="12"/>
  <c r="E25" i="19" s="1"/>
  <c r="C25" i="19"/>
  <c r="A10" i="12"/>
  <c r="B25" i="19" s="1"/>
  <c r="N9" i="12"/>
  <c r="O24" i="19" s="1"/>
  <c r="M9" i="12"/>
  <c r="N24" i="19" s="1"/>
  <c r="H9" i="12"/>
  <c r="I24" i="19" s="1"/>
  <c r="G9" i="12"/>
  <c r="H24" i="19" s="1"/>
  <c r="F9" i="12"/>
  <c r="G24" i="19" s="1"/>
  <c r="E9" i="12"/>
  <c r="F24" i="19" s="1"/>
  <c r="D9" i="12"/>
  <c r="B9" i="12"/>
  <c r="C24" i="19" s="1"/>
  <c r="A9" i="12"/>
  <c r="B24" i="19" s="1"/>
  <c r="N8" i="12"/>
  <c r="O23" i="19" s="1"/>
  <c r="M8" i="12"/>
  <c r="N23" i="19" s="1"/>
  <c r="H8" i="12"/>
  <c r="I23" i="19" s="1"/>
  <c r="G8" i="12"/>
  <c r="H23" i="19" s="1"/>
  <c r="F8" i="12"/>
  <c r="G23" i="19" s="1"/>
  <c r="E8" i="12"/>
  <c r="F23" i="19" s="1"/>
  <c r="D8" i="12"/>
  <c r="E23" i="19" s="1"/>
  <c r="B8" i="12"/>
  <c r="C23" i="19" s="1"/>
  <c r="A8" i="12"/>
  <c r="B23" i="19" s="1"/>
  <c r="C5" i="12"/>
  <c r="A5" i="12"/>
  <c r="A1" i="12"/>
  <c r="N9" i="11"/>
  <c r="O22" i="19" s="1"/>
  <c r="M9" i="11"/>
  <c r="N22" i="19" s="1"/>
  <c r="H9" i="11"/>
  <c r="G9" i="11"/>
  <c r="H22" i="19" s="1"/>
  <c r="F9" i="11"/>
  <c r="G22" i="19" s="1"/>
  <c r="E9" i="11"/>
  <c r="F22" i="19" s="1"/>
  <c r="D9" i="11"/>
  <c r="E22" i="19" s="1"/>
  <c r="B9" i="11"/>
  <c r="C22" i="19" s="1"/>
  <c r="A9" i="11"/>
  <c r="B22" i="19" s="1"/>
  <c r="N8" i="11"/>
  <c r="O21" i="19" s="1"/>
  <c r="M8" i="11"/>
  <c r="N21" i="19" s="1"/>
  <c r="H8" i="11"/>
  <c r="I21" i="19" s="1"/>
  <c r="G8" i="11"/>
  <c r="H21" i="19" s="1"/>
  <c r="F8" i="11"/>
  <c r="G21" i="19" s="1"/>
  <c r="E8" i="11"/>
  <c r="F21" i="19" s="1"/>
  <c r="D8" i="11"/>
  <c r="E21" i="19" s="1"/>
  <c r="B8" i="11"/>
  <c r="C21" i="19" s="1"/>
  <c r="A8" i="11"/>
  <c r="B21" i="19" s="1"/>
  <c r="C5" i="11"/>
  <c r="A5" i="11"/>
  <c r="A1" i="11"/>
  <c r="N10" i="10"/>
  <c r="O20" i="19" s="1"/>
  <c r="M10" i="10"/>
  <c r="N20" i="19" s="1"/>
  <c r="H10" i="10"/>
  <c r="I20" i="19" s="1"/>
  <c r="G10" i="10"/>
  <c r="H20" i="19" s="1"/>
  <c r="F10" i="10"/>
  <c r="G20" i="19" s="1"/>
  <c r="E10" i="10"/>
  <c r="F20" i="19" s="1"/>
  <c r="D10" i="10"/>
  <c r="E20" i="19" s="1"/>
  <c r="B10" i="10"/>
  <c r="I10" i="10" s="1"/>
  <c r="A10" i="10"/>
  <c r="B20" i="19" s="1"/>
  <c r="N9" i="10"/>
  <c r="O19" i="19" s="1"/>
  <c r="M9" i="10"/>
  <c r="N19" i="19" s="1"/>
  <c r="H9" i="10"/>
  <c r="I19" i="19" s="1"/>
  <c r="G9" i="10"/>
  <c r="H19" i="19" s="1"/>
  <c r="F9" i="10"/>
  <c r="G19" i="19" s="1"/>
  <c r="E9" i="10"/>
  <c r="F19" i="19" s="1"/>
  <c r="D9" i="10"/>
  <c r="E19" i="19" s="1"/>
  <c r="B9" i="10"/>
  <c r="A9" i="10"/>
  <c r="B19" i="19" s="1"/>
  <c r="N8" i="10"/>
  <c r="O18" i="19" s="1"/>
  <c r="M8" i="10"/>
  <c r="N18" i="19" s="1"/>
  <c r="H8" i="10"/>
  <c r="I18" i="19" s="1"/>
  <c r="G8" i="10"/>
  <c r="H18" i="19" s="1"/>
  <c r="F8" i="10"/>
  <c r="G18" i="19" s="1"/>
  <c r="E8" i="10"/>
  <c r="F18" i="19" s="1"/>
  <c r="D8" i="10"/>
  <c r="E18" i="19" s="1"/>
  <c r="B8" i="10"/>
  <c r="C18" i="19" s="1"/>
  <c r="A8" i="10"/>
  <c r="B18" i="19" s="1"/>
  <c r="C5" i="10"/>
  <c r="A5" i="10"/>
  <c r="A1" i="10"/>
  <c r="N8" i="9"/>
  <c r="O17" i="19" s="1"/>
  <c r="M8" i="9"/>
  <c r="N17" i="19" s="1"/>
  <c r="H8" i="9"/>
  <c r="I17" i="19" s="1"/>
  <c r="G8" i="9"/>
  <c r="H17" i="19" s="1"/>
  <c r="F8" i="9"/>
  <c r="G17" i="19" s="1"/>
  <c r="E8" i="9"/>
  <c r="F17" i="19" s="1"/>
  <c r="D8" i="9"/>
  <c r="E17" i="19" s="1"/>
  <c r="B8" i="9"/>
  <c r="A8" i="9"/>
  <c r="B17" i="19" s="1"/>
  <c r="C5" i="9"/>
  <c r="A5" i="9"/>
  <c r="A1" i="9"/>
  <c r="N9" i="8"/>
  <c r="O16" i="19" s="1"/>
  <c r="M9" i="8"/>
  <c r="N16" i="19" s="1"/>
  <c r="H9" i="8"/>
  <c r="I16" i="19" s="1"/>
  <c r="F9" i="8"/>
  <c r="G16" i="19" s="1"/>
  <c r="E9" i="8"/>
  <c r="F16" i="19" s="1"/>
  <c r="D9" i="8"/>
  <c r="E16" i="19" s="1"/>
  <c r="B9" i="8"/>
  <c r="C16" i="19" s="1"/>
  <c r="A9" i="8"/>
  <c r="B16" i="19" s="1"/>
  <c r="N8" i="8"/>
  <c r="O15" i="19" s="1"/>
  <c r="M8" i="8"/>
  <c r="N15" i="19" s="1"/>
  <c r="H8" i="8"/>
  <c r="I15" i="19" s="1"/>
  <c r="G8" i="8"/>
  <c r="H15" i="19" s="1"/>
  <c r="F8" i="8"/>
  <c r="G15" i="19" s="1"/>
  <c r="E8" i="8"/>
  <c r="F15" i="19" s="1"/>
  <c r="D8" i="8"/>
  <c r="E15" i="19" s="1"/>
  <c r="B8" i="8"/>
  <c r="C15" i="19" s="1"/>
  <c r="A8" i="8"/>
  <c r="B15" i="19" s="1"/>
  <c r="C5" i="8"/>
  <c r="A5" i="8"/>
  <c r="A1" i="8"/>
  <c r="N9" i="7"/>
  <c r="O14" i="19" s="1"/>
  <c r="M9" i="7"/>
  <c r="N14" i="19" s="1"/>
  <c r="H9" i="7"/>
  <c r="I14" i="19" s="1"/>
  <c r="G9" i="7"/>
  <c r="H14" i="19" s="1"/>
  <c r="F9" i="7"/>
  <c r="G14" i="19" s="1"/>
  <c r="E9" i="7"/>
  <c r="F14" i="19" s="1"/>
  <c r="D9" i="7"/>
  <c r="E14" i="19" s="1"/>
  <c r="B9" i="7"/>
  <c r="C14" i="19" s="1"/>
  <c r="A9" i="7"/>
  <c r="B14" i="19" s="1"/>
  <c r="M8" i="7"/>
  <c r="N13" i="19" s="1"/>
  <c r="H8" i="7"/>
  <c r="I13" i="19" s="1"/>
  <c r="G8" i="7"/>
  <c r="H13" i="19" s="1"/>
  <c r="F8" i="7"/>
  <c r="G13" i="19" s="1"/>
  <c r="E8" i="7"/>
  <c r="F13" i="19" s="1"/>
  <c r="D8" i="7"/>
  <c r="E13" i="19" s="1"/>
  <c r="B8" i="7"/>
  <c r="A8" i="7"/>
  <c r="B13" i="19" s="1"/>
  <c r="C5" i="7"/>
  <c r="A5" i="7"/>
  <c r="A1" i="7"/>
  <c r="N8" i="6"/>
  <c r="O12" i="19" s="1"/>
  <c r="M8" i="6"/>
  <c r="N12" i="19" s="1"/>
  <c r="H8" i="6"/>
  <c r="I12" i="19" s="1"/>
  <c r="G8" i="6"/>
  <c r="H12" i="19" s="1"/>
  <c r="F8" i="6"/>
  <c r="G12" i="19" s="1"/>
  <c r="E8" i="6"/>
  <c r="F12" i="19" s="1"/>
  <c r="D8" i="6"/>
  <c r="E12" i="19" s="1"/>
  <c r="B8" i="6"/>
  <c r="A8" i="6"/>
  <c r="B12" i="19" s="1"/>
  <c r="C5" i="6"/>
  <c r="A5" i="6"/>
  <c r="A1" i="6"/>
  <c r="M9" i="5"/>
  <c r="N11" i="19" s="1"/>
  <c r="H9" i="5"/>
  <c r="I11" i="19" s="1"/>
  <c r="G9" i="5"/>
  <c r="H11" i="19" s="1"/>
  <c r="F9" i="5"/>
  <c r="G11" i="19" s="1"/>
  <c r="E9" i="5"/>
  <c r="F11" i="19" s="1"/>
  <c r="D9" i="5"/>
  <c r="E11" i="19" s="1"/>
  <c r="B9" i="5"/>
  <c r="I9" i="5" s="1"/>
  <c r="A9" i="5"/>
  <c r="B11" i="19" s="1"/>
  <c r="M8" i="5"/>
  <c r="N10" i="19" s="1"/>
  <c r="H8" i="5"/>
  <c r="I10" i="19" s="1"/>
  <c r="F8" i="5"/>
  <c r="G10" i="19" s="1"/>
  <c r="E8" i="5"/>
  <c r="F10" i="19" s="1"/>
  <c r="D8" i="5"/>
  <c r="E10" i="19" s="1"/>
  <c r="B8" i="5"/>
  <c r="C10" i="19" s="1"/>
  <c r="A8" i="5"/>
  <c r="B10" i="19" s="1"/>
  <c r="C5" i="5"/>
  <c r="A5" i="5"/>
  <c r="A1" i="5"/>
  <c r="N10" i="4"/>
  <c r="O9" i="19" s="1"/>
  <c r="M10" i="4"/>
  <c r="N9" i="19" s="1"/>
  <c r="H10" i="4"/>
  <c r="I9" i="19" s="1"/>
  <c r="G10" i="4"/>
  <c r="H9" i="19" s="1"/>
  <c r="F10" i="4"/>
  <c r="G9" i="19" s="1"/>
  <c r="E10" i="4"/>
  <c r="F9" i="19" s="1"/>
  <c r="D10" i="4"/>
  <c r="E9" i="19" s="1"/>
  <c r="B10" i="4"/>
  <c r="C9" i="19" s="1"/>
  <c r="A10" i="4"/>
  <c r="B9" i="19" s="1"/>
  <c r="N9" i="4"/>
  <c r="O8" i="19" s="1"/>
  <c r="M9" i="4"/>
  <c r="N8" i="19" s="1"/>
  <c r="H9" i="4"/>
  <c r="I8" i="19" s="1"/>
  <c r="G9" i="4"/>
  <c r="H8" i="19" s="1"/>
  <c r="F9" i="4"/>
  <c r="G8" i="19" s="1"/>
  <c r="E9" i="4"/>
  <c r="F8" i="19" s="1"/>
  <c r="D9" i="4"/>
  <c r="E8" i="19" s="1"/>
  <c r="B9" i="4"/>
  <c r="C8" i="19" s="1"/>
  <c r="A9" i="4"/>
  <c r="B8" i="19" s="1"/>
  <c r="N8" i="4"/>
  <c r="O7" i="19" s="1"/>
  <c r="M8" i="4"/>
  <c r="N7" i="19" s="1"/>
  <c r="H8" i="4"/>
  <c r="I7" i="19" s="1"/>
  <c r="G8" i="4"/>
  <c r="H7" i="19" s="1"/>
  <c r="F8" i="4"/>
  <c r="G7" i="19" s="1"/>
  <c r="E8" i="4"/>
  <c r="F7" i="19" s="1"/>
  <c r="D8" i="4"/>
  <c r="E7" i="19" s="1"/>
  <c r="B8" i="4"/>
  <c r="A8" i="4"/>
  <c r="B7" i="19" s="1"/>
  <c r="A5" i="4"/>
  <c r="A1" i="4"/>
  <c r="C5" i="4"/>
  <c r="N8" i="3"/>
  <c r="O6" i="19" s="1"/>
  <c r="M8" i="3"/>
  <c r="N6" i="19" s="1"/>
  <c r="H8" i="3"/>
  <c r="G8" i="3"/>
  <c r="H6" i="19" s="1"/>
  <c r="F8" i="3"/>
  <c r="G6" i="19" s="1"/>
  <c r="E8" i="3"/>
  <c r="F6" i="19" s="1"/>
  <c r="D8" i="3"/>
  <c r="E6" i="19" s="1"/>
  <c r="B8" i="3"/>
  <c r="C6" i="19" s="1"/>
  <c r="A8" i="3"/>
  <c r="B6" i="19" s="1"/>
  <c r="C5" i="3"/>
  <c r="A5" i="3"/>
  <c r="A1" i="3"/>
  <c r="N8" i="1"/>
  <c r="O26" i="19" s="1"/>
  <c r="M8" i="1"/>
  <c r="N26" i="19" s="1"/>
  <c r="H8" i="1"/>
  <c r="F8" i="1"/>
  <c r="G26" i="19" s="1"/>
  <c r="E8" i="1"/>
  <c r="F26" i="19" s="1"/>
  <c r="D8" i="1"/>
  <c r="E26" i="19" s="1"/>
  <c r="B8" i="1"/>
  <c r="A8" i="1"/>
  <c r="B26" i="19" s="1"/>
  <c r="C5" i="1"/>
  <c r="A5" i="1"/>
  <c r="A1" i="1"/>
  <c r="I9" i="7" l="1"/>
  <c r="J14" i="19" s="1"/>
  <c r="I10" i="4"/>
  <c r="J9" i="19" s="1"/>
  <c r="J9" i="7"/>
  <c r="K14" i="19" s="1"/>
  <c r="J5" i="19"/>
  <c r="I8" i="1"/>
  <c r="J26" i="19" s="1"/>
  <c r="J9" i="4"/>
  <c r="K8" i="19" s="1"/>
  <c r="C26" i="19"/>
  <c r="C11" i="19"/>
  <c r="C20" i="19"/>
  <c r="J8" i="3"/>
  <c r="K6" i="19" s="1"/>
  <c r="J8" i="4"/>
  <c r="K7" i="19" s="1"/>
  <c r="J8" i="5"/>
  <c r="K10" i="19" s="1"/>
  <c r="J9" i="5"/>
  <c r="K11" i="19" s="1"/>
  <c r="I8" i="13"/>
  <c r="J27" i="19" s="1"/>
  <c r="J10" i="14"/>
  <c r="K31" i="19" s="1"/>
  <c r="J8" i="15"/>
  <c r="K32" i="19" s="1"/>
  <c r="J8" i="1"/>
  <c r="K26" i="19" s="1"/>
  <c r="K9" i="7"/>
  <c r="L14" i="19" s="1"/>
  <c r="J8" i="11"/>
  <c r="K21" i="19" s="1"/>
  <c r="I9" i="11"/>
  <c r="J22" i="19" s="1"/>
  <c r="I8" i="15"/>
  <c r="J10" i="4"/>
  <c r="K9" i="19" s="1"/>
  <c r="J9" i="14"/>
  <c r="K30" i="19" s="1"/>
  <c r="C30" i="19"/>
  <c r="J30" i="19"/>
  <c r="I9" i="12"/>
  <c r="J24" i="19" s="1"/>
  <c r="J9" i="18"/>
  <c r="K38" i="19" s="1"/>
  <c r="I32" i="19"/>
  <c r="I8" i="3"/>
  <c r="J6" i="19" s="1"/>
  <c r="I9" i="4"/>
  <c r="K9" i="4" s="1"/>
  <c r="L8" i="19" s="1"/>
  <c r="I8" i="11"/>
  <c r="I8" i="8"/>
  <c r="J15" i="19" s="1"/>
  <c r="J8" i="12"/>
  <c r="K23" i="19" s="1"/>
  <c r="I9" i="18"/>
  <c r="I10" i="18"/>
  <c r="J39" i="19" s="1"/>
  <c r="I6" i="19"/>
  <c r="J8" i="13"/>
  <c r="K27" i="19" s="1"/>
  <c r="I8" i="14"/>
  <c r="J29" i="19" s="1"/>
  <c r="J10" i="10"/>
  <c r="K20" i="19" s="1"/>
  <c r="I9" i="13"/>
  <c r="J28" i="19" s="1"/>
  <c r="J10" i="18"/>
  <c r="K39" i="19" s="1"/>
  <c r="I8" i="10"/>
  <c r="J18" i="19" s="1"/>
  <c r="I10" i="14"/>
  <c r="J31" i="19" s="1"/>
  <c r="K9" i="5"/>
  <c r="L11" i="19" s="1"/>
  <c r="J11" i="19"/>
  <c r="C12" i="19"/>
  <c r="I8" i="6"/>
  <c r="J8" i="7"/>
  <c r="K13" i="19" s="1"/>
  <c r="I8" i="7"/>
  <c r="J9" i="8"/>
  <c r="K16" i="19" s="1"/>
  <c r="I8" i="18"/>
  <c r="F37" i="19"/>
  <c r="J8" i="18"/>
  <c r="K37" i="19" s="1"/>
  <c r="I26" i="19"/>
  <c r="C38" i="19"/>
  <c r="J10" i="15"/>
  <c r="K34" i="19" s="1"/>
  <c r="C34" i="19"/>
  <c r="I10" i="15"/>
  <c r="I8" i="4"/>
  <c r="I35" i="19"/>
  <c r="J8" i="17"/>
  <c r="K35" i="19" s="1"/>
  <c r="I8" i="17"/>
  <c r="I9" i="8"/>
  <c r="J20" i="19"/>
  <c r="C19" i="19"/>
  <c r="J9" i="10"/>
  <c r="K19" i="19" s="1"/>
  <c r="I9" i="10"/>
  <c r="J8" i="6"/>
  <c r="K12" i="19" s="1"/>
  <c r="J8" i="10"/>
  <c r="I8" i="12"/>
  <c r="C7" i="19"/>
  <c r="C39" i="19"/>
  <c r="J8" i="9"/>
  <c r="K17" i="19" s="1"/>
  <c r="I8" i="9"/>
  <c r="C13" i="19"/>
  <c r="I8" i="5"/>
  <c r="I10" i="12"/>
  <c r="J9" i="12"/>
  <c r="K24" i="19" s="1"/>
  <c r="J10" i="12"/>
  <c r="K25" i="19" s="1"/>
  <c r="I9" i="15"/>
  <c r="J9" i="15"/>
  <c r="K33" i="19" s="1"/>
  <c r="C36" i="19"/>
  <c r="I9" i="17"/>
  <c r="C17" i="19"/>
  <c r="E24" i="19"/>
  <c r="C31" i="19"/>
  <c r="C33" i="19"/>
  <c r="K5" i="19"/>
  <c r="I22" i="19"/>
  <c r="C27" i="19"/>
  <c r="J8" i="8"/>
  <c r="K15" i="19" s="1"/>
  <c r="J9" i="11"/>
  <c r="K22" i="19" s="1"/>
  <c r="J9" i="13"/>
  <c r="K28" i="19" s="1"/>
  <c r="J8" i="14"/>
  <c r="K10" i="10" l="1"/>
  <c r="L20" i="19" s="1"/>
  <c r="L5" i="19"/>
  <c r="M5" i="19" s="1"/>
  <c r="K8" i="15"/>
  <c r="L32" i="19" s="1"/>
  <c r="L9" i="7"/>
  <c r="M14" i="19" s="1"/>
  <c r="K8" i="1"/>
  <c r="L26" i="19" s="1"/>
  <c r="K8" i="11"/>
  <c r="L21" i="19" s="1"/>
  <c r="J32" i="19"/>
  <c r="J21" i="19"/>
  <c r="K9" i="12"/>
  <c r="L24" i="19" s="1"/>
  <c r="K8" i="10"/>
  <c r="L18" i="19" s="1"/>
  <c r="K10" i="18"/>
  <c r="L39" i="19" s="1"/>
  <c r="K9" i="13"/>
  <c r="L28" i="19" s="1"/>
  <c r="K10" i="14"/>
  <c r="L31" i="19" s="1"/>
  <c r="K9" i="14"/>
  <c r="K10" i="4"/>
  <c r="K8" i="3"/>
  <c r="L6" i="19" s="1"/>
  <c r="J38" i="19"/>
  <c r="K9" i="18"/>
  <c r="J8" i="19"/>
  <c r="K8" i="13"/>
  <c r="L27" i="19" s="1"/>
  <c r="L9" i="4"/>
  <c r="M8" i="19" s="1"/>
  <c r="L8" i="15"/>
  <c r="M32" i="19" s="1"/>
  <c r="K8" i="12"/>
  <c r="L23" i="19" s="1"/>
  <c r="J23" i="19"/>
  <c r="J17" i="19"/>
  <c r="K8" i="9"/>
  <c r="L17" i="19" s="1"/>
  <c r="L8" i="9"/>
  <c r="M17" i="19" s="1"/>
  <c r="K9" i="8"/>
  <c r="L16" i="19" s="1"/>
  <c r="J16" i="19"/>
  <c r="K9" i="11"/>
  <c r="J35" i="19"/>
  <c r="K8" i="17"/>
  <c r="L35" i="19" s="1"/>
  <c r="J7" i="19"/>
  <c r="K8" i="4"/>
  <c r="L7" i="19" s="1"/>
  <c r="J13" i="19"/>
  <c r="K8" i="7"/>
  <c r="L13" i="19" s="1"/>
  <c r="L9" i="5"/>
  <c r="M11" i="19" s="1"/>
  <c r="K9" i="17"/>
  <c r="L36" i="19" s="1"/>
  <c r="J36" i="19"/>
  <c r="K8" i="8"/>
  <c r="L15" i="19" s="1"/>
  <c r="K29" i="19"/>
  <c r="K8" i="14"/>
  <c r="J34" i="19"/>
  <c r="K10" i="15"/>
  <c r="L34" i="19" s="1"/>
  <c r="J33" i="19"/>
  <c r="K9" i="15"/>
  <c r="L33" i="19" s="1"/>
  <c r="K8" i="5"/>
  <c r="L10" i="19" s="1"/>
  <c r="J10" i="19"/>
  <c r="K9" i="10"/>
  <c r="L19" i="19" s="1"/>
  <c r="J19" i="19"/>
  <c r="J12" i="19"/>
  <c r="K8" i="6"/>
  <c r="L12" i="19" s="1"/>
  <c r="L10" i="10"/>
  <c r="M20" i="19" s="1"/>
  <c r="K18" i="19"/>
  <c r="J25" i="19"/>
  <c r="K10" i="12"/>
  <c r="L25" i="19" s="1"/>
  <c r="J37" i="19"/>
  <c r="K8" i="18"/>
  <c r="L37" i="19" s="1"/>
  <c r="L10" i="14" l="1"/>
  <c r="M31" i="19" s="1"/>
  <c r="L8" i="1"/>
  <c r="M26" i="19" s="1"/>
  <c r="L8" i="11"/>
  <c r="M21" i="19" s="1"/>
  <c r="L8" i="17"/>
  <c r="M35" i="19" s="1"/>
  <c r="L8" i="10"/>
  <c r="M18" i="19" s="1"/>
  <c r="L9" i="12"/>
  <c r="M24" i="19" s="1"/>
  <c r="L9" i="13"/>
  <c r="M28" i="19" s="1"/>
  <c r="L9" i="19"/>
  <c r="L10" i="4"/>
  <c r="M9" i="19" s="1"/>
  <c r="L30" i="19"/>
  <c r="L9" i="14"/>
  <c r="M30" i="19" s="1"/>
  <c r="L8" i="3"/>
  <c r="M6" i="19" s="1"/>
  <c r="L10" i="18"/>
  <c r="M39" i="19" s="1"/>
  <c r="L10" i="15"/>
  <c r="M34" i="19" s="1"/>
  <c r="L8" i="4"/>
  <c r="M7" i="19" s="1"/>
  <c r="L10" i="12"/>
  <c r="M25" i="19" s="1"/>
  <c r="L38" i="19"/>
  <c r="L9" i="18"/>
  <c r="M38" i="19" s="1"/>
  <c r="L9" i="15"/>
  <c r="M33" i="19" s="1"/>
  <c r="L8" i="13"/>
  <c r="M27" i="19" s="1"/>
  <c r="L8" i="8"/>
  <c r="M15" i="19" s="1"/>
  <c r="L8" i="12"/>
  <c r="M23" i="19" s="1"/>
  <c r="L8" i="5"/>
  <c r="M10" i="19" s="1"/>
  <c r="L9" i="17"/>
  <c r="M36" i="19" s="1"/>
  <c r="L9" i="8"/>
  <c r="M16" i="19" s="1"/>
  <c r="L8" i="6"/>
  <c r="M12" i="19" s="1"/>
  <c r="L8" i="7"/>
  <c r="M13" i="19" s="1"/>
  <c r="L9" i="10"/>
  <c r="M19" i="19" s="1"/>
  <c r="L29" i="19"/>
  <c r="L8" i="14"/>
  <c r="M29" i="19" s="1"/>
  <c r="L22" i="19"/>
  <c r="L9" i="11"/>
  <c r="M22" i="19" s="1"/>
  <c r="L8" i="18"/>
  <c r="M37" i="19" s="1"/>
</calcChain>
</file>

<file path=xl/sharedStrings.xml><?xml version="1.0" encoding="utf-8"?>
<sst xmlns="http://schemas.openxmlformats.org/spreadsheetml/2006/main" count="784" uniqueCount="312">
  <si>
    <t>NOMBRE DEL PROCESO</t>
  </si>
  <si>
    <t>OBJETIVO DEL PROCESO</t>
  </si>
  <si>
    <t>No. DEL RIESGO</t>
  </si>
  <si>
    <t>NOMBRE DEL RIESGO</t>
  </si>
  <si>
    <t>CALIFICACIÓN</t>
  </si>
  <si>
    <t>NUEVA CALIFICACIÓN</t>
  </si>
  <si>
    <t>NUEVA EVALUACIÓN</t>
  </si>
  <si>
    <t>OPCIONES MANEJO</t>
  </si>
  <si>
    <t>ACCIONES</t>
  </si>
  <si>
    <t>PROBABILIDAD (1-5)</t>
  </si>
  <si>
    <t>IMPACTO (1-5)</t>
  </si>
  <si>
    <t>CONTROLES</t>
  </si>
  <si>
    <t>REDUCE</t>
  </si>
  <si>
    <t>PROBABILIDAD</t>
  </si>
  <si>
    <t>IMPACTO</t>
  </si>
  <si>
    <t>PERFIL DEL RIESGO (1-100)</t>
  </si>
  <si>
    <t>OFICINA DE PARTICIPACION, EDUCACION Y LOCALIDADES</t>
  </si>
  <si>
    <t>SUBSECRETARIA GENERAL Y DE CONTROL DISCIPLINARIO</t>
  </si>
  <si>
    <t>DIRECCION DE PLANEACION Y SISTEMAS DE INFORMACION AMBIENTAL</t>
  </si>
  <si>
    <t>SUBDIRECCION DE POLITICA Y PPLANES AMBIENTALES</t>
  </si>
  <si>
    <t>SUBDIRECCION DE PROYECTOS Y COOPERACION INTERNACIONAL</t>
  </si>
  <si>
    <t>DIRECCION DE CONTROL AMBIENTAL</t>
  </si>
  <si>
    <t>SUBDIRECCION DE CONTROL AMBIENTAL AL SECTOR PÚBLICO</t>
  </si>
  <si>
    <t>SUBDIRECCION DEL RECURSO HIDRICO Y DEL SUELO</t>
  </si>
  <si>
    <t>SUBDIRECCION DE SILVICULTURA, FLORA Y FAUNA SILVESTRE</t>
  </si>
  <si>
    <t>SUBDIRECCION DE CALIDAD DEL AIRE, AUDITIVA Y VISUAL</t>
  </si>
  <si>
    <t>DIRECCION DE GESTION AMBIENTAL</t>
  </si>
  <si>
    <t>SUBDIRECCION DE ECOURBANISMO Y GESTION AMBIENTAL EMPRESARIAL</t>
  </si>
  <si>
    <t>SUBDIRECCION DE ECOSISTEMAS Y RURALIDAD</t>
  </si>
  <si>
    <t>DIRECCION LEGAL AMBIENTAL</t>
  </si>
  <si>
    <t>DIRECCION DE GESTION CORPORATIVA</t>
  </si>
  <si>
    <t>SUBDIRECCION FINANCIERA</t>
  </si>
  <si>
    <t>SUBDIRECCION CONTRACTUAL</t>
  </si>
  <si>
    <t>EVALUACIÓN RIESGO</t>
  </si>
  <si>
    <t>CLASIFICACIÓN</t>
  </si>
  <si>
    <t>ESTRATÉGICO</t>
  </si>
  <si>
    <t>OPERATIVO</t>
  </si>
  <si>
    <t>FINANCIERO</t>
  </si>
  <si>
    <t>TECNOLÓGICO</t>
  </si>
  <si>
    <t>CUMPLIMIENTO</t>
  </si>
  <si>
    <t>CORRUPCIÓN</t>
  </si>
  <si>
    <t>Elaboró:</t>
  </si>
  <si>
    <t>Revisó:</t>
  </si>
  <si>
    <t>Aprobó:</t>
  </si>
  <si>
    <t>Edgar Rene Muñoz Díaz
Subgerente de Planeación y Administración de Proyectos</t>
  </si>
  <si>
    <t>Comité Institucional de Coordinación de Control Interno</t>
  </si>
  <si>
    <t>Juan Carlos Gualteros Meza
Contratista Oficina Asesora de Comunicaciones</t>
  </si>
  <si>
    <t>Bibiana Salamanca Jiménez
Jefe Oficina Asesora de Comunicaciones</t>
  </si>
  <si>
    <t>MAPA DE RIESGOS POR PROCESO</t>
  </si>
  <si>
    <t>Paola Tatiana Sandoval A.
Contratista Subgerencia de Gestión Urbana</t>
  </si>
  <si>
    <t>Tatiana Valencia Salazar
Subgerente de Gestión Urbana</t>
  </si>
  <si>
    <t>CALIFICACION</t>
  </si>
  <si>
    <t xml:space="preserve">No se encuentra documentado el control. </t>
  </si>
  <si>
    <t>Luis Eduardo Laverde Mazabel
Subgerente de Gestión Inmobiliaria</t>
  </si>
  <si>
    <t>Doris María Monterrosa Garavito, Sandra Patricia Remolina León, Henry Cuevas Muñoz, María Angélica Ramírez Ramírez, Maritza Zambrano 
Profesionales Dirección de Pedios y Oficina de Gestión Social</t>
  </si>
  <si>
    <t xml:space="preserve"> Adriana del Pilar Collazos Sáenz
Directora de Predios
 Margarita Isabel Córdoba García
Jede Oficina de Gestión Social</t>
  </si>
  <si>
    <t xml:space="preserve"> David José Avendaño Villafañe
Contratista Subgerencia de Desarrollo de Proyectos</t>
  </si>
  <si>
    <t>María Angélica Quintero Quintana
Subgerente de Desarrollo de Proyectos</t>
  </si>
  <si>
    <t>Lilian Roció Buitrago Beltrán, Mercedes Sierra Muñoz, Juliet Alejandra Ballesteros Quevedo, Eryca Giovanna Vallejo Villarreal
Gestor Senior 3 y Contratistas Subgerencia de Gestión Inmobiliaria</t>
  </si>
  <si>
    <t>Documentar y oficializar el control orientado al cumplimiento de cada una de los tiempos necesarios para la presentación de informes y en caso de incumplimiento tomar las decisiones pertinentes.</t>
  </si>
  <si>
    <t>Documentar y oficializar el control orientado al cumplimiento de cada una de los tiempos necesarios para la realización de los pagos y en caso de incumplimiento tomar las decisiones pertinentes.</t>
  </si>
  <si>
    <t>Karina Aguilera Anzola
Profesional Subgerencia de Gestión Inmobiliaria</t>
  </si>
  <si>
    <t>Melissa Alfonso, Diana Mosquera, Omar Noguera
Contratistas Subgerencia de Planeación y Administración de Proyectos</t>
  </si>
  <si>
    <t>Camilo Andrés Londoño León
 Director Comercial</t>
  </si>
  <si>
    <t xml:space="preserve"> Martha Isabel Quiroga Díaz y María Cristina Prieto Arias
Contratistas Subgerencia Jurídica</t>
  </si>
  <si>
    <t>Jorge Sneyder Jiménez Vallejo
Subgerente Jurídico
 Andrea Pedroza Molina
Directora de Gestión Contractual</t>
  </si>
  <si>
    <t>María Cristina Fontecha Rivera
Contratista Subgerencia de Gestión Corporativa</t>
  </si>
  <si>
    <t>Gemma Edith Lozano Ramírez
Subgerente de Gestión Corporativa</t>
  </si>
  <si>
    <t>María Clara Rodríguez González
Contratista Subgerencia de Gestión Corporativa</t>
  </si>
  <si>
    <t>Ángela Viviana Cuevas Abril
Contratistas Subgerencia de Desarrollo de Proyectos</t>
  </si>
  <si>
    <t xml:space="preserve"> Maritza Zambrano Pardo
Gestor Senior - Atención al Ciudadano</t>
  </si>
  <si>
    <t>Margarita Isabel Córdoba García
Jede Oficina de Gestión Social</t>
  </si>
  <si>
    <t>Miguel Ángel Pardo Mateus
Contratista Oficina Control Interno</t>
  </si>
  <si>
    <t>Janeth Villalba Mahecha
Jefe Oficina Control Interno</t>
  </si>
  <si>
    <t>Fecha aprobación: Diciembre 18 de 2019</t>
  </si>
  <si>
    <t xml:space="preserve">AVANCE % </t>
  </si>
  <si>
    <t>EVIDENCIA</t>
  </si>
  <si>
    <t>OBSERVACIONES</t>
  </si>
  <si>
    <t>N/A</t>
  </si>
  <si>
    <t xml:space="preserve">El plan de acción de la Empresa se diseña bajo un ejercicio de planeación, definiendo las líneas estratégicas y de acción que orienten la toma de decisiones y las actividades con el fin de lograr los objetivos estratégicos propuestos. 
Para la formulación y la ejecución de las acciones planteadas se realiza seguimiento por medio del Plan de Acción Institucional, archivo que se diseño y configuro para reportar las alertas a las actividades dando cumplimiento al logro de los objetivos y metas de la Empresa. 
</t>
  </si>
  <si>
    <t>1. Pieza comunicativa de socialización del Código de Integridad.
2. Correo electrónico mediante el cual se socializa el Código de Integridad.</t>
  </si>
  <si>
    <t>Correo de aplicación y pantallazo de la encuesta.</t>
  </si>
  <si>
    <t>Correo electrónico</t>
  </si>
  <si>
    <t xml:space="preserve">Se recomienda revisar la coherencia entre las acciones planteadas y las causas de los riesgos permitiendo de esta manera la mitigación de los mismos.
Es importante que el proceso genere indicadores que permitan medir las acciones propuestas. </t>
  </si>
  <si>
    <t>EMPRESA DE RENOVACIÓN Y DESARROLLO URBANO DE BOGOTÁ</t>
  </si>
  <si>
    <t>GESTIÓN AMBIENTAL</t>
  </si>
  <si>
    <t>PROCESO RESPONSABLE</t>
  </si>
  <si>
    <t>DIRECCIONAMIENTO ESTRATEGICO</t>
  </si>
  <si>
    <t>GESTIÓN DE GRUPOS DE INTERES</t>
  </si>
  <si>
    <t>FORMULACIÓN DE INSTRUMENTOS</t>
  </si>
  <si>
    <t>EVALUACIÓN FINANCIERA DE PROYECTOS</t>
  </si>
  <si>
    <t>GESTIÓN PREDIAL Y SOCIAL</t>
  </si>
  <si>
    <t>EJECUCIÓN DE PROYECTOS</t>
  </si>
  <si>
    <t>COMERCIALIZACIÓN</t>
  </si>
  <si>
    <t>DIRECCIÓN, GESTIÓN Y SEGUIMIENTO DE PROYECTOS</t>
  </si>
  <si>
    <t>GESTIÓN JURIDICA Y CONTRACTUAL</t>
  </si>
  <si>
    <t>GESTIÓN FINANCIERA</t>
  </si>
  <si>
    <t>GESTIÓN DE TALENTO HUMANO</t>
  </si>
  <si>
    <t>GESTIÓN DE SERVICIOS LOGISTICOS</t>
  </si>
  <si>
    <t>GESTIÓN DOCUMENTAL</t>
  </si>
  <si>
    <t>GESTIÓN DE TIC</t>
  </si>
  <si>
    <t>ATENCIÓN AL CIUDADANO</t>
  </si>
  <si>
    <t>EVALUACIÓN Y SEGUIMINETO</t>
  </si>
  <si>
    <t>Archivo en Excel con seguimientos a la contratación del proceso.
Adicionalmente la información contractual puede ser consultada en el Sistema Administrativo y Financiero JSP7- Módulo Contractual</t>
  </si>
  <si>
    <t>Reporte de JSP7 y órdenes de pago.</t>
  </si>
  <si>
    <t>Reporte del Sistema Administrativo y Financiero corte abril de 2020 con el inventario actualizado.</t>
  </si>
  <si>
    <t>Planilla 1 de medición de condiciones ambientales del 10 de marzo al 24 de abril.</t>
  </si>
  <si>
    <t>Informe de estado de avance de la actividad de préstamos documentales.</t>
  </si>
  <si>
    <t>Esta información se encuentra disponible en Carátula del sistema JSP7.</t>
  </si>
  <si>
    <t>Se mantuvieron los canales habilitados para recepcionar denuncias y quejas por actos de corrupción. Se soporta con correo electrónico recibido y traza de registro en el Sistema Bogotá te Escucha, de una (1) denuncia por acto de corrupción.</t>
  </si>
  <si>
    <r>
      <t xml:space="preserve">La evidencia de estas acciones reposa en la Oficina de Comunicaciones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</si>
  <si>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Se recomienda revisar la coherencia entre las acciones planteadas y las causas de los riesgos permitiendo de esta manera la mitigación de los mismos.
Es importante que el proceso genere indicadores que permitan medir las acciones propuestas. 
</t>
  </si>
  <si>
    <t xml:space="preserve">1. Pieza comunicativa de socialización del Código de Integridad.
2. Correo electrónico mediante el cual se socializa el Código de Integridad.
</t>
  </si>
  <si>
    <t xml:space="preserve">Es importante que el proceso genere indicadores que permitan medir las acciones propuestas 
Se recomienda revisar la coherencia entre las acciones planteadas y las causas de los riesgos permitiendo de esta manera la mitigación de los mismos.
</t>
  </si>
  <si>
    <r>
      <t xml:space="preserve">Durante los primeros cuatro meses de 2020, no se han adelantado procesos de comercialización, ni se han suscrito contratos nuevos de arrendamiento.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</si>
  <si>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La Subgerencia de Planeación y Administración de Proyectos definió un documento bajo la metodología PMO y la ISO 21500 con el objetivo de proporcionar un conjunto de pautas, procedimientos y recursos necesarios para realizar una correcta gestión de los proyectos durante el ciclo de vida completo: inicio, planificación, control y cierre, de forma que se asegure que los proyectos se realizan cumpliendo el alcance, plazos y requisitos de calidad establecidos. Para cada una de las fases, se define el conjunto de actividades a realizar, y la documentación que se deberá elaborar.
La metodología se estableció en el documento GI-25 Guía Gestión de Proyectos.
Los instrumentos de seguimiento implementados se encuentran publicados en la Erunet_MIPG proceso Dirección Gestión y Seguimiento de Proyectos.
</t>
  </si>
  <si>
    <t xml:space="preserve">http://eru.gov.co/sites/default/files/planeacion/Plan%20Estrategico%20TH%202020%20.pdf
</t>
  </si>
  <si>
    <t xml:space="preserve">Plan financiero disponible para consulta en el proceso de presupuesto.
Anexo 1. Directiva 01 del 22 de enero de 2020.
Anexo 2. Directiva 02 del 22 de abril de 2020.
</t>
  </si>
  <si>
    <r>
      <t xml:space="preserve">Durante los meses de enero a marzo, se han contratado los bienes y servicios necesarios para el normal funcionamiento de la Empresa, programados en el plan de adquisiciones, tales como: Aseo y cafetería, Prorroga contrato Arrendamiento de la Sede Administrativa, así como el seguimiento técnico, administrativo y financiero de los contratos suscritos para la prestación de los servicios logísticos de la Empresa.
</t>
    </r>
    <r>
      <rPr>
        <b/>
        <sz val="10"/>
        <rFont val="Arial"/>
        <family val="2"/>
      </rPr>
      <t xml:space="preserve">
Se recomienda revisar la coherencia entre las acciones planteadas y las causas de los riesgos permitiendo de esta manera la mitigación de los mismos.
Es importante que el proceso genere indicadores que permitan medir las acciones propuestas. </t>
    </r>
  </si>
  <si>
    <t xml:space="preserve">1. En el enlace relacionado a continuación se puede verificar la publicación de los activos de información en la Web de la Empresa. http://eru.gov.co/es/transparencia/Instrumentos-de-gestion-de-informacion-publica
2. El indicador de copias de respaldo inicia su medición en el segundo semestre de 2020.
</t>
  </si>
  <si>
    <t xml:space="preserve">Soportes listados de asistencia a capacitación.
Reporte 1 de bitácora de catalogaciones.
</t>
  </si>
  <si>
    <r>
      <t xml:space="preserve">Se requiere realizar ajustes a los controles y de ser necesario iniciar la elaboración del paso a paso para trámite interno de las denuncias por actos de corrupción.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</si>
  <si>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Hojas de vida de funcionarios y contratistas de la Oficina de Control Interno, procesos de aprendizaje certificados, asignaciones para asistencia a ofertas de capacitación, socializaciones internas de lineamientos, correos electrónicos, registros de asistencia, certificaciones.
Acciones:
1. Gestionar una auditoría externa de pares para evaluar el estado de desempeño del proceso de Evaluación y Seguimiento de la Empresa. Durante el próximo período se tendrán avances sobre esta actividad. Avance N/A
2. Realizar ejercicios de capacitación y referenciación para reconocer las tendencias y buenas prácticas en el ejercicio de la auditoría interna: Durante el próximo período se tendrán avances sobre esta actividad. Avance N/A
</t>
  </si>
  <si>
    <t>PORCENTAJE DE TOTAL AVANCE DE MAPA DE RIESGOS</t>
  </si>
  <si>
    <t>SEGUIMIENTO MAPA DE RIESGOS POR PROCESO</t>
  </si>
  <si>
    <t>Janeth Villalba Mahecha
Jefe Oficina de Control Interno</t>
  </si>
  <si>
    <t>Seguimiento No. 1 de Enero 1 a Abril 30 de 2020</t>
  </si>
  <si>
    <t xml:space="preserve">Para el cuatrimestre, se realizaron las siguientes validaciones:
En el caso de las piezas impresas, se solicitó el visto bueno en las piezas gráficas antes de enviarlas a producción.
En  el caso de las piezas audiovisuales que contienen entrevistas o imágenes de personas ajenas a la empresa, las mismas cuentan con la autorización diligenciada y firmada a través del formato   FT-26 Autorización para uso de información personal e imagen sobre audios, fotografías y/o fijaciones audiovisuales para uso público.
</t>
  </si>
  <si>
    <t>1. Se tiene programado realizar (1) capacitación y/o sensibilización al personal de la SGU, en relación al manejo de datos y confidencialidad de información, para el segundo semestre de 2020, una vez se implemente el nuevo plan de contratación ya que a las personas que se encuentran actualmente haciendo parte de la Subgerencia de Gestión Urbana fueron capacitadas el año anterior, es decir en la vigencia 2019.</t>
  </si>
  <si>
    <t xml:space="preserve">1. El 10 de junio de 2019, se concluyó el proceso de revisión y actualización del documento ¨ciclo de estructuración de proyectos¨ por parte de la Subgerencia de Gestión Urbana, 
para revisión de todas las áreas involucradas en la formulación de instrumentos. Se socializó a través de comité directivo y con el equipo de la Subgerencia de Gestión Urbana, el día 15 de julio de 2020. Actualmente se encuentra en la página oficial de MIPG, en el proceso de formulación de instrumentos la última versión de documento. Avance N/A
2. Dado que el proceso se encuentra finalizando el cumplimiento de las metas de PDD 2016-2020, los proyectos de la Subgerencia de gestión urbana se encuentran en etapa de viabilidad y  adopción, (caso PEMP HSJD y ÈDEN EL DESCANSO), por lo que se ha realizado la actualización de los cronogramas de los proyectos en etapa de viabilidad y adopción y se ha realizado seguimiento mensual, mediante los instrumentos de medición y seguimiento tales como: Comités técnicos, FUSS, ciclo de estructuración de proyectos y plan de acción(trimestral). Adicionalmente hay que anotar que la Subgerencia de Gestión Urbana se encuentra realizando la identificación y el análisis de áreas de oportunidad para el desarrollo de proyectos de renovación urbana y desarrollo en las áreas identificados con potencial para el desarrollo de proyectos, los cuales servirán de base para realizar la formulación de instrumentos de planeamiento en el segundo semestre de 2020. Avance 33%
3. Mediante el FUSS y comités técnicos (formato único de seguimiento sectorial), se realiza seguimiento al cumplimiento de las actividades de la formulación de proyectos. Avance 33%
4. Como parte de la trazabilidad de los proyectos se mantiene la evidencia de los seguimientos y decisiones con las diferentes entidades que participan en la formulación de proyectos mediante actas de reuniones en las carpetas de cada proyecto. Avance 33%
</t>
  </si>
  <si>
    <r>
      <t xml:space="preserve">La primera acción debe ser la realizada en el segundo semestre del año 2020, por lo que su avance se cita como No aplica a la fecha del seguimiento. Las otras acciones tuvieron un cumplimento de 33% para el periodo evaluado (por promedio asignado).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</si>
  <si>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t xml:space="preserve">1. Dado que el proceso se encuentra finalizando el cumplimiento de las metas de PDD 2016-2020, los proyectos de la Subgerencia de gestión urbana se encuentran en etapa de viabilidad y  adopción, (caso PEMP HSJD y ÈDEN EL DESCANSO), por lo que se ha realizado la actualización de los cronogramas de los proyectos en etapa de viabilidad y adopción y se ha realizado seguimiento mensual, mediante los instrumentos de medición y seguimiento tales como: Comités técnicos, FUSS, ciclo de estructuración de proyectos y plan de acción(trimestral). Adicionalmente hay que anotar que la Subgerencia de Gestión Urbana se encuentra realizando la identificación y el análisis de áreas de oportunidad para el desarrollo de proyectos de renovación urbana y desarrollo en las áreas identificados con potencial para el desarrollo de proyectos, los cuales servirán de base para realizar la formulación de instrumentos de planeamiento en el segundo semestre de 2020. Avance 33%
2.1. Mediante el FUSS y comités técnicos (formato único de seguimiento sectorial), se realiza seguimiento al cumplimiento de las actividades de la formulación de proyectos. Avance 33%
2.2. Como parte de la trazabilidad de los proyectos se mantiene la evidencia de los seguimientos y decisiones con las diferentes entidades que participan en la formulación de proyectos mediante actas de reuniones en las carpetas de cada proyecto. Avance 33%
4. Se terminó la recopilación de información y elaboración de la base de datos de consultores, con alto grado de experticia, para la elaboración de estudios técnicos mediante un formato definido por la Subgerencia de Gestión Urbana en marzo de 2020. Evidencia: Ubicada en Técnica: (T) 00 Subgerencia de gestión urbana/02 General / 05. Base de datos de consultores con alto grado de experticia. Avance 33%.
</t>
  </si>
  <si>
    <r>
      <t xml:space="preserve">Se realizó promedio de los porcentajes para un avance en el período evaluado del 33%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</si>
  <si>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Al realizar el seguimiento se evidenció que no se encuentran los controles definidos. Se realizó una reunión con el equipo de fiducias en el que se identificaron las acciones y controles existentes y en elaboración, para controlar los riesgos identificados. 
Dentro de los compromisos adquiridos en la reunión, se incluye la documentación de los controles y actualización de la matriz de riesgos para finales del mes de mayo de 2020.
Se incluyó el punto de control en el procedimiento de fiducias: Revisión por parte de un tercero previo al envío.
Para no correr riesgos en los procesos de pagos ante las fiducias, en esta época de cuarentena, se generaron nuevos protocolos para los trámites, garantizando continuidad de la operación.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</si>
  <si>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1. Debido a la contingencia presentada en el mes de abril de 2020, y al retraso en la vinculación contractual de los profesionales, la socialización se retrasó.
2. Por la situación de aislamiento, para realizar la socialización, se realizó una pieza de comunicación, la cual se remitió mediante correo electrónico a todos los colaboradores de la Dirección de Predios.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</si>
  <si>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Se implementaron las siguientes estrategias de verificación:
1. Radicación oficial en el sistema Erudita de productos finales. 
2. Registro de soportes en el sistema Erudita y alojamiento en carpeta consolidada de productos definitivos.
3. Todas las acciones deben ser desarrolladas por los medios oficiales.
4. Contratación de Interventoría con obligaciones de aprobación de productos.
Se reciben documentos productos para los contratos:
166 de 2017 - Estudios y Diseños UG1 
172 de 2017 - Interventoría Estudios y Diseños UG1 - radicados:  20194200135882, 20194200138102, 20204200001292.
Los productos componen todos los documentos que fueron contratados y recibidos por el Interventor y el Supervisor.
De otra parte, para el contrato de Alcaldía de Mártires:
El 22 de enero de 2020 se recibe compilado del producto ligado al licenciamiento del proyecto. Evidencia: Producto y anexos correspondientes. Los productos fueron recibidos por el Interventor y radicados en la Empresa. 
</t>
  </si>
  <si>
    <t xml:space="preserve">1. Se elaboró el cronograma de participación en eventos 2020.
2. Se participó en el evento - Foro de Vivienda- Asobancaria que se llevó a cabo el 20 de febrero de 2020, en el cual se promocionaron los proyectos de la Entidad.
3. Se diseñaron estrategias de comercialización para los locales de Colmena y Plaza de la Hoja.
4. Así mismo, se diseñó el plan de mercadeo de emergencia.
5. Se elaboró el plan de mercadeo del portafolio de servicios.
</t>
  </si>
  <si>
    <r>
      <t xml:space="preserve">El proceso cuenta con los soportes de las actividades realizadas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</si>
  <si>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Es importante verificar la implementación de esta Guía en los diferentes proyectos de la Empresa y establecer un indicador que permita evaluar el grado de avance en este tema.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</si>
  <si>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Se tramitan a través de la plataforma transaccional SECOP. </t>
  </si>
  <si>
    <t>La matriz de seguimiento actualizada al mes del abril de 2020</t>
  </si>
  <si>
    <r>
      <t xml:space="preserve">La matriz de seguimiento contractual y legal se actualiza diariamente de conformidad con los trámites radicados y adelantados en la Dirección de Gestión Contractual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</si>
  <si>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En el PIC -  Plan Institucional Capacitación -  se encuentra programada una actividad relacionada con "Régimen de Inhabilidades e incompatibilidades de los servidores
públicos", capacitación que permitirá fortalecer las buenas prácticas de servidores y contratistas de la Empresa. Esta capacitación está dirigida a todo el personal de la Empresa incluyendo las personas que integran el proceso de Gestión Financiera.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</si>
  <si>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En el período de medición se envió correo electrónico y comunicación interna recordando los plazos de entrega de los Acuerdos de Gestión. 
El proceso informa que al realizar la Revisión 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</si>
  <si>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Mensualmente se reportan las acciones realizadas correspondientes al Plan de Gestión Ambiental, en donde se evalúa el cumplimiento de las acciones planteadas dentro del Plan de Acción. 
Esta información es remitida a la Subgerencia de Planeación y Administración de Proyectos los 5 primeros días de cada mes. 
Estas acciones son reportadas a fin de consolidarlas en el marco del Sistema de Gestión de Calidad. 
El consolidado final se publica en la ERUNET para conocimiento general, el cual se puede considerar soporte de las acciones adelantadas.
</t>
  </si>
  <si>
    <r>
      <t xml:space="preserve">En el mes de enero se finalizó la toma general de inventarios. De igual forma y con la información que suministra el área de sistemas en relación a cambios de equipos de cómputo propiedad de la ERU, se actualizan los inventarios de forma permanente.
En relación a los bienes u elementos adquiridos por la ERU Empresa y reportados a la Subgerencia de Gestión Corporativa,  son ingresados al módulo  de inventarios del Sistema Administrativo y Financiero JSP-7 y reportados al profesional de servicios logísticos para la inclusión en la póliza de Seguros de la Empresa.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</si>
  <si>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t>La base de datos de préstamos documentales se encuentra disponible para consulta en el proceso de Gestión Documental.</t>
  </si>
  <si>
    <r>
      <t xml:space="preserve">El proceso de Gestión Financiera cuenta con un Plan Financiero aprobado y en ejecución, este documento es interno del proceso y refleja la programación de los recursos de Caja.
Adicionalmente se han expedido dos directivas para el proceso de trámite de pagos por parte de la Subgerencia Corporativa,  la Directiva 001 del 22 de enero de 2020 y la  Directiva 002 del 22 de abril 2020,    donde se dan los lineamientos y directrices para el trámite y pago de las cuentas de cobro y facturas de los contratistas. 
El proceso informa que al realizar la revisión, el indicador que se encontraba registrado en el mapa de riesgos al corte de diciembre de 2019, es necesario ajustarlo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</si>
  <si>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1. Se realizó la encuesta sociodemográfica y de necesidades de bienestar, capacitación y seguridad y salud en el trabajo. Avance 100%.
El proceso informa que al realizar la Revisión el indicador que se encontraba registrado en el mapa de riesgos al corte de diciembre de 2019, se considera pertinente ajustar con el fin de articularlo al riesgo y las acciones de control establecidas.
2. No se reportó avance del cumplimiento de esta acción. Avance 0%.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</si>
  <si>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 Los equipos  ya se encuentran instalados.
* Se están realizando mediciones seguimiento a las condiciones medioambientales en forma mensual.
* Teniendo que se han presentado variaciones en términos de humedad, se solicitó a la gerencia del proyecto San Juan de Dios, realizar el mantenimiento preventivo y correctivo para el inmueble donde se encuentra el Archivo central, con el propósito de controlar las condiciones medioambientales.
El proceso informa que al realizar la Revisión 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</si>
  <si>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r>
      <t xml:space="preserve">* Diariamente se registra en planillas la correspondencia que se radica en la Empresa, para ser entregada a cada dependencia.
* A la fecha no se tiene registro de pérdidas de documentos.
* En el sistema Erudita se lleva la trazabilidad de todos las comunicaciones internas, que ingresan y salen de la Empresa.
* En cuanto al sistema de distribución (mensajería)  se lleva un estricto control diario de los documentos entregados a los destinatarios.
El proceso informa que al realizar la Revisión del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</si>
  <si>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Se realizó la instalación y explicación del uso de la herramienta tecnológica owncloud,  a más del 90% de los usuarios de la entidad con el fin de garantizar copias de respaldo automatizadas.
Se actualizó, migró y capacitó a los usuarios especiales (usuarios con alto volumen de información), que se encontraban en RBO, a un nuevo servicio llamado backup en línea.
Se realizó la configuración de la NAS, dispositivo que permite almacenar un alto volumen de información (40T), y se encuentran allí alojadas varias carpetas de información institucional, las cuales cuentan con sus respectivos permisos de usuarios y copias automatizadas de backup de información garantizando la data.
El proceso informa que al realizar la Revisión del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</si>
  <si>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Con el propósito de evitar la alteración y velar por la integridad de los datos del aplicativo JSP7,  se configuró un control de cambios los cuales son validados por los profesionales de sistemas; una vez corregidos por el contratista y aprobados por el usuario solicitante. Garantizando así llevar y tener conocimiento por medio de una bitácora, de las mejoras efectuadas en el JSP7.
Se dicto capacitación de Seguridad de la Información haciendo énfasis en la protección de los datos e información institucional producida por los funcionarios.
El proceso informa que al realizar la Revisión del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</si>
  <si>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Se realizó renovación de los equipos de comunicaciones de la red interna de la Empresa y su configuración (optimizando la segmentación de las redes y los accesos remotos seguro VPN).
Se realizó seguimiento a los contratos de mantenimiento, a través de los informes de supervisión presentados para los contratos relacionados a continuación  a:
Contrato No. 303-2019   SISTETRONIC
Contrato No. 176-2019 QTECH 
Contrato No. 315-2019 MICROTEL 
El proceso informa que al realizar la Revisión el indicador que se encontraba registrado en el mapa de riesgos al corte de diciembre de 2019, se considera pertinente ajustar con el fin de articularlo al riesgo y la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</si>
  <si>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Se elaboró informe trimestral de satisfacción, no se requirió presentación ante el Comité Institucional de Gestión y Desempeño. Soporte: informe de satisfacción.</t>
  </si>
  <si>
    <r>
      <t xml:space="preserve">Encuesta de Satisfacción: El 75% de los requerimientos cumplieron el tiempo de respuesta. El 62,5% de las respuestas fueron satisfactorias para los usuarios, el 12,5% no la reviso, el 12,5% no recibió respuesta y el 12,5 parcialmente.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</si>
  <si>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Planes de trabajo de auditoria, correos electrónicos institucionales, radicados internos, informes preliminares de auditoría, informes definitivos de auditoria, www.eru.gov.co ruta "Transparencia y acceso a la información pública" menú "Transparencia" botón "Control" "Reportes de control interno" url http://eru.gov.co/es/transparencia/control
1.Diseñar y aplicar el formato para suscribir la declaración de impedimentos y conflictos de interés de los auditores: Se esta elaborando una propuesta la cual será presentada y evaluada su adoptada en reunión de autocontrol de la Oficina de Control Interno. Avance 33%
2. Solicitar la apropiación de recursos para la adquisición de un software para la administración de las auditorías internas.: En el próximo Comité institucional de Coordinación de Control Interno o Comité Institucional de Gestión y Desempeño se planteará el requerimiento para el análisis y decisión de la alta dirección. Avance N/A
</t>
  </si>
  <si>
    <t>Seguimiento No. 2 de Mayo 1 a Agosto 31 de 2020</t>
  </si>
  <si>
    <r>
      <t>A través del Plan de Acción Institucional se realiza seguimiento trimestral a la gestión de la Empresa, asociada a sus procesos y proyectos de inversión, información que es validada por los líderes de proceso previo a su envío a la Subgerencia de Planeación y Administración de Proyectos. El último seguimiento se hizo con corte a junio 30 de 2020, el cual fue presentado a todos los miembros del Comité Institucional de Gestión y Desempeño por la Subgerente de Planeación y Administración de Proyectos el 10 de agosto y para el cual no se recibieron observaciones y no hubo lugar a modificaciones o ajustes. 
De otra parte, el 30 de julio del 2020 se ajusto el contenido del formato</t>
    </r>
    <r>
      <rPr>
        <i/>
        <sz val="10"/>
        <rFont val="Arial"/>
        <family val="2"/>
      </rPr>
      <t xml:space="preserve"> "FT-02 Plan de Acción"</t>
    </r>
    <r>
      <rPr>
        <sz val="10"/>
        <rFont val="Arial"/>
        <family val="2"/>
      </rPr>
      <t>, con el fin de articularlo con el nuevo Plan Distrital de Desarrollo 2020-2024.</t>
    </r>
  </si>
  <si>
    <t>El seguimiento al plan de acción es reportado trimestralmente por los procesos a la Subgerencia de Planeación y Administración de Proyectos, por lo que se debe evidenciar en estos seguimientos las alertas que se generan de los mismos por parte de la Subgerencia.</t>
  </si>
  <si>
    <t xml:space="preserve">Se tramitan a través de la plataforma transaccional SECOP </t>
  </si>
  <si>
    <t>actividad cumplida en el seguimiento del primer cuatrimestre de la vigencia 2020</t>
  </si>
  <si>
    <t>Encuesta presentada en el reporte corte abril de 2020</t>
  </si>
  <si>
    <t>1. Página Web Ley de Transparencia
2. El proceso cuenta con la imagen del número de gigas utilizados en owncloud</t>
  </si>
  <si>
    <t>El inventario de la Empresa se encuentra actualizado de acuerdo con los lineamientos dados a través de comunicación interna de la Subgerencia de Gestión Corporativa del mes de mayo 2020.  En ese sentido todos los funcionarios y contratistas de le Empresa realizaron un proceso de entrega de su inventario con el debido registro.</t>
  </si>
  <si>
    <t xml:space="preserve">Se mantuvieron los canales habilitados para recepcionar denuncias y quejas por actos de corrupción. Se  soporta con correo electrónico recibido y  traza de registro en el Sistema Bogotá te Escucha, de tres (3) denuncias por acto de corrupción, las cuales fueron trasladadas por no competencia. Es necesario documentar un procedimiento para el tratamiento de las denuncias por actos de corrupción con las áreas competentes e involucradas con el mismo. </t>
  </si>
  <si>
    <t xml:space="preserve">Cuadro de ranking de auditores, cuadro control de resultados, correos electrónicos, archivos electrónicos, archivos de gestión de la Oficina de Control Interno
Acciones: 
1. Establecer el ranking de auditores para valorar el desempeño del auditor: Se cuenta con un documento que contiene la relación de ranking de auditores el cual viene siendo objeto de revisión peramente y mejora . Avance 100%
2. Realizar el análisis semestral del estado de adopción y efectividad de las recomendaciones surtidas en los informes legales, de seguimiento o de auditoria: Los resultados de los informes de seguimiento, informes legales e informes de auditoría se compilan en un cuadro control para determinar el nivel de impacto y mejoramiento de la gestión institucional. Avance 75%  
3. Diseñar e implementar un indicador para medir la atención oportuna de requerimientos de control: Se tiene implementado un mecanismo de control para la medición de la atención oportuna de requerimientos de Entes de Control.  Se evaluara la inclusión de este indicador y su adopción en el sistema. Avance N/A
</t>
  </si>
  <si>
    <t>1. Se tenia programado realizar ( 1 ) capacitación y/o sensibilización al personal de la Subgerencia de Gestión Urbana, en relación al manejo de datos y confidencialidad de información para el segundo semestre 2020 una vez se ejecutara el nuevo plan de contratación. El día 08 de septiembre de 2020, se realizó una capacitación en el manejo de datos y confidencialidad de información al grupo de la Subgerencia de Gestión Urbana. El proceso cuenta con la evidencia de la capacitación realizada.</t>
  </si>
  <si>
    <r>
      <t xml:space="preserve">El proceso reportó los siguientes Indicadores para las acciones realizadas:
1. Base de datos de proyectos actualizada /  Base de datos de proyectos inicial *100
2.1 No de seguimientos programados mensualmente / No de seguimientos realizados *100
2.2 Actas de reuniones elaboradas / reuniones realizadas*100
3.  Base de datos de consultores con alto grado de experticia para la elaboración de estudios técnicos actualizada / base de datos de consultores inicialmente elaborada *100
</t>
    </r>
    <r>
      <rPr>
        <b/>
        <sz val="10"/>
        <rFont val="Arial"/>
        <family val="2"/>
      </rPr>
      <t>Nota Oficina de Control Interno: Se evidencia que se adoptó la recomendación de la Oficina de Control Interno en cuanto al establecimiento de indicadores para la medición de las actividades asociadas al riesgo.</t>
    </r>
  </si>
  <si>
    <r>
      <t xml:space="preserve">El proceso reportó los siguientes Indicadores para las acciones realizadas:
1. (1) revisión  anual del  ciclo de estructuración de proyectos ejecutada/ revisión programada *100
2. Base de datos de proyectos actualizada mensual /  Base de datos de proyectos inicial *100
3. No de seguimientos programados mensualmente / No de seguimientos realizados *100
</t>
    </r>
    <r>
      <rPr>
        <b/>
        <sz val="10"/>
        <rFont val="Arial"/>
        <family val="2"/>
      </rPr>
      <t xml:space="preserve">Nota Oficina de Control Interno: Se evidencia que se adoptó la recomendación de la Oficina de Control Interno en cuanto al establecimiento de indicadores para la medición de las actividades asociadas al riesgo. No obstante, no se reporto indicador para la cuarta actividad por lo que se asignó un porcentaje de cumplimiento de acuerdo a los meses evaluados sobre los 12 meses del año. </t>
    </r>
  </si>
  <si>
    <t>Se realizo seguimiento por parte del proceso al trimestre de abril - Junio de 2020, donde se evidencia la definición y documentación de los controles, los cuales no se habían definido inicialmente en la Matriz de Riesgos.
Se comprobó la inclusión de los controles definidos en el procedimiento, y se generaron los documentos de protocolos de tramites de firmas, acciones resultado de cada control. 
Se remitió para observaciones a la Subgerencia de Planeación y Administración de Proyectos, la actualización de la matriz de riesgos el día 10 de Agosto de 2020.
Se está a la espera de la sesión del comité institucional de coordinación de control interno para llevar la propuesta y recibir aprobación de la modificación</t>
  </si>
  <si>
    <t>Nota Oficina de Control Interno: Efectuar el seguimiento continuo de la acción pendiente hasta tanto se logre la aprobación final que de cuenta de la totalidad de la acción realizada.</t>
  </si>
  <si>
    <t>Proceso de Contratación obras de primeros auxilios y sobrecubierta Flauta. Radicado. 20205000028863 Obra
Proceso de Contratación Interventoría obras de primeros auxilios y sobrecubierta Flauta. Radicado 20205000035753 Interventoría
Para los procesos a desarrollar se implementan los siguientes controles.
1. Se elaboran los documentos técnicos (Se revisa que se encuentren completos los insumos de cada proceso, Estudio de mercado, análisis del sector, Documentos de análisis preliminar, matriz de riesgos)
2. Se someten a comité de contratación
3. Se someten a comité fiduciario.
El punto de control se encuentra establecido mediante la aprobación en los comités de los procesos solicitados. La aprobación da cuenta de que el proceso cumple con los parámetros establecidos en el manual de contratación y en la Normativa aplicable. 
El componente técnico que define la necesidad se encuentra apalancado por los descritos en el Plan de acción, y las demás necesidades de los proyectos planteadas en convenios.</t>
  </si>
  <si>
    <t>Nota Oficina de Control Interno: Disponer de un repositorio tanto físico como magnético de las diferentes actas de los documentos que dan cuenta del avance o recibo de obras y/o productos.</t>
  </si>
  <si>
    <r>
      <t xml:space="preserve">Durante los primeros dos cuatrimestres de la vigencia 2020, no se han adelantado procesos de comercialización, ni se han suscrito contratos nuevos de arrendamiento.
Los indicadores del proceso y el mapa de riesgos serán objeto de revisión y modificación , para alinearlos con las nuevas metas del proyecto de inversión asociado al proceso de comercialización.
</t>
    </r>
    <r>
      <rPr>
        <b/>
        <sz val="10"/>
        <rFont val="Arial"/>
        <family val="2"/>
      </rPr>
      <t>Nota Oficina de Control Interno: Es importante documentar las diferentes situaciones que han incidido en el avance de las actividades del proceso. (impacto COVID-19).</t>
    </r>
  </si>
  <si>
    <t>Se han analizado solicitudes de participación en eventos tales  como asamblea anual de afiliados de CAMACOL y Congreso Colombiano de la Construcción de CAMACOL, decidiendo posponer la participación hasta definir los proyectos a promocionar que sean priorizados.</t>
  </si>
  <si>
    <r>
      <t xml:space="preserve">Los indicadores del proceso y el mapa de riesgos serán objeto de revisión y modificación , para alinearlos con las nuevas metas del proyecto de inversión asociado al proceso de comercialización.
</t>
    </r>
    <r>
      <rPr>
        <b/>
        <sz val="10"/>
        <rFont val="Arial"/>
        <family val="2"/>
      </rPr>
      <t>Nota Oficina de Control Interno: Es importante documentar las diferentes situaciones que han incidido en el avance de las actividades del proceso. (impacto COVID-19).</t>
    </r>
  </si>
  <si>
    <t>Nota Oficina de Control Interno: Se reitera la recomendación de generar indicadores que den cuenta del estado y avance los procesos judiciales.</t>
  </si>
  <si>
    <t>El proceso cuenta con la matriz de seguimiento diligenciada al mes de agosto de 2020.</t>
  </si>
  <si>
    <t xml:space="preserve">El proceso cuenta con las evidencias y reportes que dan cuenta de la ejecución de la acción. (Reporte de JSP7, ordenes de pago y correos electrónicos del proceso que se realiza mensualmente). </t>
  </si>
  <si>
    <r>
      <t xml:space="preserve">Durante el periodo de mayo a agosto de 2020, se ha adelantado el proceso de verificación de la nómina por parte del responsable antes de pasar a contabilidad, lo cual se puede evidenciar en la trazabilidad que tiene el proceso de liquidación y pago de la nomina.
Se esta adelantando la actualización del mapa de riesgos de Talento Humano con el acompañamiento de la Subgerencia de Planeación y Desarrollo de Proyectos y la Oficina de Control Interno.
</t>
    </r>
    <r>
      <rPr>
        <b/>
        <sz val="10"/>
        <rFont val="Arial"/>
        <family val="2"/>
      </rPr>
      <t>Nota Oficina de Control Interno: Efectuar el seguimiento continuo de la acción pendiente hasta tanto se logre la aprobación final de la actualización del mapa de riegos del proceso de Gestión de Talento Humano</t>
    </r>
    <r>
      <rPr>
        <sz val="10"/>
        <rFont val="Arial"/>
        <family val="2"/>
      </rPr>
      <t xml:space="preserve">.
</t>
    </r>
  </si>
  <si>
    <r>
      <t xml:space="preserve">1. Para el periodo de reporte se han venido realizando inscripciones para las actividades programadas, pues dada la coyuntura actual se ha evidenciado una alta participación de los colaboradores, lo que redunda en un mayor impacto. Avance 100%
Se esta adelantando la actualización del mapa de riesgos de Talento Humano con el acompañamiento de la Subgerencia de Planeación y Desarrollo de Proyectos y la Oficina de Control Interno.
2. Se realiza el seguimiento al cumplimiento de las actividades, el cual se evidencia en el seguimiento al plan de acción del área. Avance 67% mensual
</t>
    </r>
    <r>
      <rPr>
        <b/>
        <sz val="10"/>
        <rFont val="Arial"/>
        <family val="2"/>
      </rPr>
      <t>Nota Oficina de Control Interno: Se debe continuar con el seguimiento trimestral del área o se debe adaptar el indicador a seguimiento mensual; para la medición del indicador se tomará el avance del seguimiento a la fecha del reporte, no obstante se reitera la importancia del arreglo de la periodicidad del indicador.
El Proceso reporta la materialización del Riesgo a través del monitoreo que realizó la Subgerencia de Planeación y Administración de Proyectos.
Se recomienda efectuar un medición del Clima Laboral con el fin de establecer el impacto real al presentarse las circunstancias citadas en el riesgo, con el propósito de evidenciar la materialización real asociada. Con base en lo anterior adelantar las acciones que mitiguen el impacto identificado.</t>
    </r>
  </si>
  <si>
    <t>En el periodo de medición se envió correo electrónico y comunicación interna recordando los plazos de entrega de los acuerdos de gestión. Adicionalmente, con el acompañamiento del Departamento Administrativo del Servicio Civil Distrital y el Departamento Administrativo de la Función Publica, se realizó la capacitación a los gerentes públicos y superiores jerárquicos.</t>
  </si>
  <si>
    <t>Nota Oficina de Control Interno: Se recomienda que se debe realizar en el menor tiempo posible el reporte de los indicadores concertados con la Secretaria Distrital de Ambiente.  De igual manera documentar los procesos a que se refiere como causa de la demora en reporte de estos indicadores.</t>
  </si>
  <si>
    <t>Nota Oficina de Control Interno: Realizar levantamiento trimestral de los inventarios con el fin de llevar un control del manejo adecuado de los bienes de la empresa, así como identificar aletas oportunas en el caso de sustracción o perdida de los mismos.</t>
  </si>
  <si>
    <t>Durante los meses de mayo a agosto, se han contratado los bienes y servicios necesarios para el normal funcionamiento de la Empresa, programados en el plan de adquisiciones, el proceso cuenta con la base de datos con seguimientos contractuales, adicionalmente a través del sistema JSP7 se puede evidenciar el estado de cada contrato. 
Base de datos con reporte de seguimiento a los procesos contractuales</t>
  </si>
  <si>
    <t xml:space="preserve">El proceso cuenta con la base de datos prestamos de documentos para los meses de mayo y junio de 2020, en medio físico.
Debido a la contingencia por pandemia para los meses de julio en adelante se realizará el proceso de préstamo y registro de información de manera  electrónica.
* Diariamente se realiza la verificación y control de la Base de Datos, que se lleva para el seguimiento al prestamos de expediente.
* Al recibir los expedientes en calidad de préstamo, se verifica la cantidad de folios entregados Vs. recibidos.
* A la fecha no se tiene ningún registro que indique que se haya realizado la extracción de información.
 </t>
  </si>
  <si>
    <t xml:space="preserve">Nota Oficina de Control Interno: Evaluar el Riesgo y la coherencia con la acción planteada, a fin de mitigar adecuadamente el mismo.
                 </t>
  </si>
  <si>
    <t xml:space="preserve">
1. Planilla de seguimiento de acciones de limpieza y mantenimiento en áreas de archivo. Informe brigada del 16 julio 2020.  
2. Informe de brigada de aseo del 16 de julio de 2020.
3. Planilla de monitoreo de condiciones ambientales en archivo. 
*Se realizaron Brigadas de limpieza mensuales.  
*Se realiza monitoreo diario de condiciones ambientales (Análisis de datos recolectados mensualmente)                                                                                                                                                 
Nota: De acuerdo con las medidas de aislamiento preventivo y trabajo en casa la medición  y el control de las acciones encaminadas a mitigar los riesgos se ha venido gestionando de manera virtual y física.
 </t>
  </si>
  <si>
    <t xml:space="preserve">Nota Oficina de Control Interno: Se recomienda crear un repositorio físico y magnético de los reportes generados por el proceso y realizar retroalimentación con base en el análisis gerencial de los resultados obtenidos en las diferentes mediciones.
                 </t>
  </si>
  <si>
    <t xml:space="preserve">1. Planilla de prestamos documentales de mayo y junio de 2020.  Planilla de prestamos FT - 111 -  V2                                         
2. Planilla acuse de recibido FT-107 V2
3. Planilla de correspondencia enviada FT-105 V2
4. Planilla de control de correspondencia recibida a distribuir FT-24 V2
</t>
  </si>
  <si>
    <r>
      <t xml:space="preserve">* Actualización continua de los inventarios documentales, tanto de la documentación del Centro de Administración Documental - CAD, como del Archivo Central. 
* Diligenciamiento de las planillas de préstamos documentales cada vez que se solicite, así como del seguimiento constante para renovaciones y vencimientos.
* En el sistema Erudita se lleva la trazabilidad de todos las comunicaciones internas, que ingresan y salen de la Empresa.
* Registro y seguimiento de distribución de las comunicaciones de salida internas y externas, así como de las devoluciones
Se atendieron préstamos en forma virtual, digitalizando la información requerida. En este sentido la probabilidad de materializar el riesgo está gestionada.
</t>
    </r>
    <r>
      <rPr>
        <b/>
        <sz val="10"/>
        <rFont val="Arial"/>
        <family val="2"/>
      </rPr>
      <t xml:space="preserve">
Nota Oficina de Control Interno: Se recomienda crear un repositorio físico y magnético de los reportes generados por el proceso y realizar retroalimentación con base en el análisis gerencial de los resultados obtenidos en las diferentes mediciones.</t>
    </r>
  </si>
  <si>
    <t xml:space="preserve">El proceso cuenta con la siguiente evidencia: 
1. Listados de Asistencia capacitaciones
2. Reporte 2 y 3 Soporte bitácora catalogaciones 
</t>
  </si>
  <si>
    <t>Se continúa con el seguimiento a la ejecución contractual  de mantenimiento a través de los informes de supervisión presentados para los contratos relacionados a continuación  a:
Contrato No. 176-2019 QTECH 
Contrato No. 315-2019 MAICROTEL 
Esta información se encuentra disponible en Carátula del sistema JSP7.</t>
  </si>
  <si>
    <r>
      <t xml:space="preserve">El 100% de los encuestados respondieron que su requerimiento fue contestado en los términos legales, el 80 % de los encuestados manifestó que la respuesta dada por la Empresa de Renovación y Desarrollo Urbano de Bogotá aclaro sus inquietudes,  el 10% que parcialmente, el 10%  que no.
</t>
    </r>
    <r>
      <rPr>
        <b/>
        <sz val="10"/>
        <rFont val="Arial"/>
        <family val="2"/>
      </rPr>
      <t>Nota de la Oficina de Control Interno: Se recomienda efectuar un análisis de las situaciones y causas referente al escenario del 20% de los usuarios que expresó que sus inquietudes no fueron aclaradas o aclaradas parcialmente, a fin de establecer las acciones correctivas correspondientes para minimizar dicho porcentaje.</t>
    </r>
  </si>
  <si>
    <t xml:space="preserve">Planes de trabajo de auditoria, correos electrónicos institucionales, radicados internos, informes preliminares de auditoría, informes definitivos de auditoria, www.eru.gov.co ruta "Transparencia y acceso a la información pública" menú "Transparencia" botón "Control" "Reportes de control interno" url http://eru.gov.co/es/transparencia/control
1.Se diseño el formato para suscribir la declaración de impedimentos y conflictos de interés de los auditores, esta propuesta será presentada, evaluada, aprobada y adoptada en una de las reuniones de autocontrol de la Oficina de Control Interno del mes de octubre de 2020. Avance 50%
2. Solicitar la apropiación de recursos para la adquisición de un software para la administración de las auditorías internas.: Se solicitó la apropiación del recurso a la Subgerencia de Gestión Corporativa - Presupuesto por medio del cuadro denominado "PROYECCION INFORMACION PRESUPUESTAL Y FINANCIERA 2020-2030 - OFICINA DE CONTROL INTERNO" remitido por correo electrónico de fecha 31 de Agosto de 2020, queda pendiente la respuesta para la aprobación. Avance 100%
</t>
  </si>
  <si>
    <t>Para el período evaluado se continua con la aplicación de los controles de manera permanente, toda vez que para la realización de auditoria se conforma un equipo de trabajo, que cuenta con un auditor líder para distribución de las tareas y la revisión y consolidación de los resultados. 
Los informes se remiten a la Jefatura de la Oficina de Control Interno, quien realiza la revisión final para la entrega del informe preliminar, el cual se presenta en la reunión de cierre y se brinda tiempo prudencial al auditado para rebatir con argumentos los posibles hallazgos que consideren no están de acuerdo con la realidad fáctica. 
Los procesos, dependencias o proyectos auditados tienen el derecho a la réplica y objeciones las cuales son atendidas formalmente y posteriormente se continua con la reunión de cierre, en la cual se presentan los resultados finales de la auditoria. Luego de agotado todo el ciclo de auditoría, se remite el informe definitivo mediante comunicación radicada y se publica en el sitio Web de la empresa.</t>
  </si>
  <si>
    <r>
      <t xml:space="preserve">Para el periodo evaluado se continua con la aplicación de los controles de manera permanente.
El Ranking de auditorias se encuentra en proceso de consolidación ya que este informe  incorporara las calificaciones otorgadas por los auditados a los auditores en el primer y segundo ciclo del auditorias de Calidad de la Empresa.
Se dispone del cuadro de tercer avance.
Se lleva control permanente de los requerimientos de los Entes de Control y su respuesta oportuna.
Se cuenta con un Plan de Auditoría, en el cual se establecen las fechas y responsables para el desarrollo de las diferentes actividades, que es objeto de seguimiento permanente en las reuniones de autoevaluación mensuales de la Oficina de Control Interno para verificar su estado de cumplimiento. Si se presentan atrasos se acuerdan compromisos que quedan registrados en las actas de autocontrol o se realizan modificaciones de la programación previa aprobación del Comité Institucional de Coordinación de Control Interno.
</t>
    </r>
    <r>
      <rPr>
        <b/>
        <sz val="10"/>
        <rFont val="Arial"/>
        <family val="2"/>
      </rPr>
      <t>Nota de la Oficina de Control Interno: es importante elaboración de un estudio de causas, anual, frente a situaciones que pudiesen haber originado este tipo de riesgos</t>
    </r>
    <r>
      <rPr>
        <sz val="10"/>
        <rFont val="Arial"/>
        <family val="2"/>
      </rPr>
      <t xml:space="preserve">
</t>
    </r>
  </si>
  <si>
    <t xml:space="preserve">Nota Oficina de Control Interno: se presenta evidencia de la capacitación realizada, no obstante es importante anotar que se realizo siete (7) días hábiles posteriores al corte solicitado (31 de agosto de 2020), es decir el 8 de septiembre de 2020.
Por lo anterior se asigna porcentaje de cumplimiento del 100% al estar dentro de la fecha máxima de reporte (14 de septiembre de 2020).
</t>
  </si>
  <si>
    <r>
      <t xml:space="preserve">La socialización se realizó una pieza de comunicación, la cual se remitió mediante comunicación electrónica a las personas que ingresaron en el segundo cuatrimestre del presente año.
</t>
    </r>
    <r>
      <rPr>
        <b/>
        <sz val="10"/>
        <rFont val="Arial"/>
        <family val="2"/>
      </rPr>
      <t>Nota Oficina de Control Interno: Estudiar la posibilidad de ampliar la cobertura de esta socialización a todos los niveles de la Empresa</t>
    </r>
  </si>
  <si>
    <t>Se implementaron las siguientes estrategias de verificación:
1. Comité Subgerencia de Desarrollo de Proyectos: Revisión de maduración y calidad técnica de los documentos técnicos.
2. Acompañamiento jurídico dentro de la estructuración del proceso al interior de la Subgerencia de Desarrollo de Proyectos.
Productos:
1. Contratación FUGA: Se documentó proceso de contratación con base en los lineamientos técnicos establecidos, el documento se encuentra en su versión 1, en conjunto con su Estudio de mercado y Solicitud de disponibilidad presupuestal. Se estableció punto de control mediante revisión exhaustiva de concordancia de la necesidad con lo establecido en los documentos. 
Se registra la información en el sistema Erudita a fin de que se pueda implementar como herramienta de cambios y ajustes. Erudita 20205000017863.
No ha sido necesario el desarrollo otros procesos diferentes al relacionado hasta el corte del reporte.</t>
  </si>
  <si>
    <t>Nota Oficina de Control Interno: Disponer de un repositorio tanto físico como magnético de las diferentes actas de los Comités de Contratación realizados.</t>
  </si>
  <si>
    <t xml:space="preserve">El cumplimiento de los requisitos verificables se da de la siguiente manera:
1. Contrato de Mantenimiento Suscripción de Acta de alcance parcial de obra, en donde se identifican las actividades ejecutadas, las cuales se verifica que se acompañen de las respectivas memorias de cálculo, las que dan cuenta de la cantidad real ejecutada en sitio.
2. Contratos de Estudios y Diseños: Se verifica la suscripción de la aprobación de productos, la cual se da entre consultas e interventor. 
3. Actualmente no se encuentran vigentes contratos de obra en la cual se haya desarrollado recibo final por parte de la Subgerencia de Desarrollo de Proyectos.
</t>
  </si>
  <si>
    <t xml:space="preserve">Recomendación Oficina de Control Interno: 
Se deben relacionar los diferentes instrumentos reportados por parte de los procesos misionales a la Subgerencia de Planeación y Administración de Proyectos así como los resultados generados en dichos reportes a fin de identificar alertas oportunas.
Documentar aquellos casos en los cuales se generan alertas así como las medidas correctivas aplicadas para eliminar la brechas identificadas. </t>
  </si>
  <si>
    <t xml:space="preserve">La Subgerencia Jurídica cuenta con una matriz de procesos judiciales, la cual actualiza los primeros días hábiles de cada mes, en la cual quedan consignados todas y cada una de las actuaciones realizadas. </t>
  </si>
  <si>
    <t>La Subgerencia Jurídica cuenta con una matriz de procesos judiciales, que se actualiza los primeros días hábiles de cada mes, en ella quedan consignados todas y cada una de las actuaciones realizadas y las respectivas alertas si existieran.</t>
  </si>
  <si>
    <r>
      <t xml:space="preserve">Los trámites radicados en la Dirección de Gestión Contractual se tramitan a través de la plataforma transaccional SECOP y se realizan las verificaciones por parte de las instancias correspondientes.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</si>
  <si>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De los 203 contratos suscritos el 100% se encuentra tramitado a través de la plataforma transaccional SECOP  y se constató su aprobación por parte del comité de contratación lo cual se consigna en las minutas contractuales. 
</t>
    </r>
    <r>
      <rPr>
        <b/>
        <sz val="10"/>
        <rFont val="Arial"/>
        <family val="2"/>
      </rPr>
      <t>Nota Oficina de Control Interno: Disponer de un repositorio tanto físico como magnético de las diferentes actas de los comités de Contratación.
Fortalecer las acciones de mejora que se han implementado a fin de garantizar el cumplimiento de las publicaciones en la Plataforma SECOP.</t>
    </r>
    <r>
      <rPr>
        <sz val="10"/>
        <rFont val="Arial"/>
        <family val="2"/>
      </rPr>
      <t xml:space="preserve">
</t>
    </r>
  </si>
  <si>
    <r>
      <t xml:space="preserve">De los 257 tramites adelantados el 100% se incluyó en la matriz de seguimiento contractual y legal el cual se actualiza diariamente de conformidad con los tramites radicados y adelantados en la Dirección de Gestión Contractual. 
Es importante aclarar que para el Riesgo N° 3 denominado "Posibilidad de retrasos y/o vencimiento en los trámites contractuales y legales." el siguiente  párrafo del control no corresponde a dicho riesgo:
" </t>
    </r>
    <r>
      <rPr>
        <i/>
        <sz val="10"/>
        <rFont val="Arial"/>
        <family val="2"/>
      </rPr>
      <t>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t>
    </r>
    <r>
      <rPr>
        <sz val="10"/>
        <rFont val="Arial"/>
        <family val="2"/>
      </rPr>
      <t xml:space="preserve">". 
</t>
    </r>
    <r>
      <rPr>
        <b/>
        <sz val="10"/>
        <rFont val="Arial"/>
        <family val="2"/>
      </rPr>
      <t xml:space="preserve">Nota Oficina de Control Interno: El proceso debe solicitar el ajuste a la Subgerencia de Planeación y Administración de Proyectos, toda vez que son los encargados de realizar dichos ajustes. Se debe incluir lo siguiente </t>
    </r>
    <r>
      <rPr>
        <b/>
        <i/>
        <sz val="10"/>
        <rFont val="Arial"/>
        <family val="2"/>
      </rPr>
      <t>"Cada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t>
    </r>
  </si>
  <si>
    <r>
      <t xml:space="preserve">Se realizó capacitación  el día 18 de agosto de 2020, Hora: 9:00- 11:00 a.m. sobre </t>
    </r>
    <r>
      <rPr>
        <i/>
        <sz val="10"/>
        <rFont val="Arial"/>
        <family val="2"/>
      </rPr>
      <t>Inhabilidades e Incompatibilidades de los Servidores Públicos</t>
    </r>
    <r>
      <rPr>
        <sz val="10"/>
        <rFont val="Arial"/>
        <family val="2"/>
      </rPr>
      <t xml:space="preserve">,  se envío la invitación a los calendarios de los trabajadores de la empresa, participaron 71 personas incluyendo los funcionarios del proceso de Gestión Financiera.
El proceso cuenta con el Listado de asistencia respectivo
</t>
    </r>
  </si>
  <si>
    <t>Nota Oficina de Control Interno: Considerando la dinámica de rotación, tanto del personal de Planta como de contrato, se recomienda realizar al menos una capacitación adicional para en lo que resta de la vigencia 2020. Así mismo para la siguiente vigencia es importante que se de continuidad a este tipo de capacitaciones.</t>
  </si>
  <si>
    <r>
      <t xml:space="preserve">El proceso de Gestión Financiera cuenta con un Plan Financiero aprobado y en ejecución, este documento es interno del proceso y refleja la programación de los recursos de Caja.
Adicionalmente se han expedido dos directivas para el proceso de trámite de pagos por parte de la Subgerencia Corporativa,  la Directiva 001 del 22 de enero de 2020 y la  Directiva 002 del 22 de abril 2020,    donde se dan los lineamientos y directrices para el trámite y pago de las cuentas de cobro y facturas de los contratistas. 
El proceso informa que al realizar la revisión, el indicador que se encontraba registrado en el mapa de riesgos al corte de diciembre de 2019, es necesario ajustarlo con el fin de articularlo al riesgo y las acciones de control establecidas.
</t>
    </r>
    <r>
      <rPr>
        <b/>
        <sz val="10"/>
        <rFont val="Arial"/>
        <family val="2"/>
      </rPr>
      <t xml:space="preserve">Nota Oficina de Control Interno: Se recomienda revisar la coherencia entre las acciones planteadas y las causas de los riesgos permitiendo de esta manera la mitigación de los mismos.  Este aspecto refiere a acciones de autoevaluación y retroalimentación que permitan establecer el cumplimiento del Plan financiero planteado para cada vigencia.
Es importante que el proceso genere indicadores que permitan medir las acciones propuestas. 
</t>
    </r>
  </si>
  <si>
    <t>PROCESO</t>
  </si>
  <si>
    <t># DE RIESGOS POR PROCESO</t>
  </si>
  <si>
    <t># DE ACCIONES POR RIESGO</t>
  </si>
  <si>
    <t>RESPONSABLE</t>
  </si>
  <si>
    <t>% DE CUMPLIMIENTO</t>
  </si>
  <si>
    <t>Ene 1 - Abr 30 de 2019</t>
  </si>
  <si>
    <t>Subgerente de Planeación y Administración de Proyectos</t>
  </si>
  <si>
    <t>Jefe Oficina Asesora de Comunicaciones</t>
  </si>
  <si>
    <t>Subgerente de Gestión Urbana</t>
  </si>
  <si>
    <t>Subgerente de Gestión Inmobiliaria</t>
  </si>
  <si>
    <t>Directora de Predios</t>
  </si>
  <si>
    <t>Jefe Oficina de Gestión Social</t>
  </si>
  <si>
    <t>Subgerente de Desarrollo de Proyectos</t>
  </si>
  <si>
    <t>Director Comercial</t>
  </si>
  <si>
    <t>Subgerente Jurídico</t>
  </si>
  <si>
    <t>Directora de Gestión Contractual</t>
  </si>
  <si>
    <t>Subgerente de Gestión Corporativa</t>
  </si>
  <si>
    <t>Jefe Oficina de Control Interno</t>
  </si>
  <si>
    <t>TOTAL</t>
  </si>
  <si>
    <t>May 1 - Agt 30 de 2020</t>
  </si>
  <si>
    <r>
      <t xml:space="preserve">El seguimiento al plan de acción es reportado trimestralmente por los procesos a la Subgerencia de Planeación y Administración de Proyectos, por lo que se debe evidenciar en estos seguimientos las alertas que se generan de los mismos por parte de la Subgerencia.
</t>
    </r>
    <r>
      <rPr>
        <b/>
        <sz val="10"/>
        <rFont val="Arial"/>
        <family val="2"/>
      </rPr>
      <t xml:space="preserve">Nota Oficina de Control Interno: Documentar aquellos casos en los cuales se generan alertas así como las medidas correctivas aplicadas para eliminar la brechas identificadas. </t>
    </r>
  </si>
  <si>
    <r>
      <t xml:space="preserve">La evidencia de estas acciones reposa en la Oficina de Comunicaciones
</t>
    </r>
    <r>
      <rPr>
        <b/>
        <sz val="10"/>
        <rFont val="Arial"/>
        <family val="2"/>
      </rPr>
      <t xml:space="preserve">Nota Oficina de Control Interno: Es importante que para el seguimiento del ultimo cuatrimestre de la vigencia 2020, se reporten cifras de las piezas con visto bueno y las que cuentan con formato de actualización firmado de toda la vigencia 2020 para conocer las dimensiones de estas solicitudes. Lo anterior con el propósito de contar con un indicador que permita establecer el volumen de trabajo realizado y publicado. </t>
    </r>
  </si>
  <si>
    <t>Nota Oficina de Control Interno: Se recomienda dictar una capacitación sobre este tema con periodicidad semestral, teniendo en cuenta los cortes que establece la norma para la suscripción, elaboración y presentación de los resultados de la evaluación de los Acuerdos de Gestión.</t>
  </si>
  <si>
    <r>
      <t xml:space="preserve">1. Respecto de las capacitaciones para el período del informe, se han realizado por parte del proceso de Tics, capacitaciones sobre el Sistema SGDA, como parte de la socialización de infraestructura tecnológica.
2. Se continúa con el procedimiento de catalogación y control de cambios para gestionar el sistema y evitar la alteración y velar por la integridad de los datos del aplicativo JSP7. 
</t>
    </r>
    <r>
      <rPr>
        <b/>
        <sz val="10"/>
        <rFont val="Arial"/>
        <family val="2"/>
      </rPr>
      <t>Nota Oficina de Control Interno: Se considera necesario analizar y establecer acciones que fortalezcan la mitigación del riesgo a fin de que cubran la totalidad de los activos de información que posee la entidad.</t>
    </r>
    <r>
      <rPr>
        <sz val="10"/>
        <rFont val="Arial"/>
        <family val="2"/>
      </rPr>
      <t xml:space="preserve">
</t>
    </r>
  </si>
  <si>
    <t>Seguimiento No. 1 de Septiembre 1 a  31 de  Diciembre de 2020</t>
  </si>
  <si>
    <t>Nota Oficina de Control Interno: Se reitera la Importancia de disponer de un repositorio tanto físico como magnético de las diferentes actas de los comités de Contratación.
Fortalecer las acciones de mejora que se han implementado a fin de garantizar el cumplimiento de las publicaciones en la Plataforma SECOP.</t>
  </si>
  <si>
    <t>Nota Oficina de Control Interno: Considerando la dinámica de rotación, tanto del personal de Planta como de contrato, se recomienda realizar este tipo de capacitaciones mas de una vez en el año.  Así mismo para la siguiente vigencia es importante que se de continuidad a este tipo de capacitaciones.</t>
  </si>
  <si>
    <r>
      <t xml:space="preserve">El proceso de Gestión Financiera cuenta con un Plan Financiero aprobado y en ejecución, este documento es interno del proceso y refleja la programación de los recursos de Caja.
Adicionalmente se han expedido dos directivas para el proceso de trámite de pagos por parte de la Subgerencia Corporativa,  la Directiva 001 del 22 de enero de 2020 y la  Directiva 002 del 22 de abril 2020,    donde se dan los lineamientos y directrices para el trámite y pago de las cuentas de cobro y facturas de los contratistas. 
El proceso informa que al realizar la revisión, el indicador que se encontraba registrado en el mapa de riesgos al corte de diciembre de 2019, es necesario ajustarlo con el fin de articularlo al riesgo y las acciones de control establecidas.
</t>
    </r>
    <r>
      <rPr>
        <b/>
        <sz val="10"/>
        <rFont val="Arial"/>
        <family val="2"/>
      </rPr>
      <t>Nota Oficina de Control Interno: Se recomienda revisar la coherencia entre las acciones planteadas y las causas de los riesgos permitiendo de esta manera la mitigación de los mismos.  Este aspecto refiere a acciones de autoevaluación y retroalimentación que permitan establecer el cumplimiento del Plan financiero planteado para cada vigencia.</t>
    </r>
  </si>
  <si>
    <t>actividad cumplida en el seguimiento del segundo cuatrimestre de la vigencia 2020</t>
  </si>
  <si>
    <t xml:space="preserve">Un reporte de un inventario actualizado con corte al mes de diciembre de 2020.
se anexa reporte
</t>
  </si>
  <si>
    <t xml:space="preserve">Base de datos con reporte de seguimiento a los procesos contractuales
 </t>
  </si>
  <si>
    <r>
      <t xml:space="preserve">El inventario de la Empresa se encuentra actualizado de acuerdo con los lineamientos dados por la Subgerencia de Gestión Corporativa.
En acuerdo a la situación del país, los elementos de la empresa quedaron sin responsable, para su control y administración, se tomo como base el numero de escritorio, piso y área en donde se encuentra los elementos.  
</t>
    </r>
    <r>
      <rPr>
        <b/>
        <sz val="10"/>
        <rFont val="Arial"/>
        <family val="2"/>
      </rPr>
      <t>Nota Oficina de Control Interno: Realizar levantamiento trimestral de los inventarios con el fin de llevar un control del manejo adecuado de los bienes de la empresa, así como identificar aletas oportunas en el caso de sustracción o perdida de los mismos.</t>
    </r>
  </si>
  <si>
    <r>
      <t>En los meses de septiembre a diciembre de 2020, se le ha dando continuidad a los contratos de suministros, realizándole el seguimiento a los mismos, es de anotar que los suministros han bajado drásticamente debido a la situación presentada en el marco de la pandemia.</t>
    </r>
    <r>
      <rPr>
        <sz val="10"/>
        <color rgb="FFFF0000"/>
        <rFont val="Arial"/>
        <family val="2"/>
      </rPr>
      <t xml:space="preserve"> 
</t>
    </r>
    <r>
      <rPr>
        <b/>
        <sz val="10"/>
        <color theme="1"/>
        <rFont val="Arial"/>
        <family val="2"/>
      </rPr>
      <t>Nota Oficina de Control Interno: Establecer una retroalimentación sobre el cumplimiento de lo planteado en el Decreto 492 de 2019 - Lineamientos Generales sobre la Austeridad y transparencia en el gasto público.</t>
    </r>
  </si>
  <si>
    <t xml:space="preserve">El proceso cuenta con la base de datos préstamos de documentos para los meses de septiembre a Diciembre de 2020. En la cual se registran los prestamos que se realizaron  en forma física y electrónica.
</t>
  </si>
  <si>
    <r>
      <t xml:space="preserve">* Diariamente se realiza la verificación y control de la Base de Datos, que se lleva para el seguimiento al préstamos de expedientes.
* Al recibir los expedientes en calidad de préstamo, se verifica la cantidad de folios entregados Vs. recibidos.
* A la fecha no se tiene ningún registro que indique que se haya realizado la extracción de información.
</t>
    </r>
    <r>
      <rPr>
        <b/>
        <sz val="10"/>
        <rFont val="Arial"/>
        <family val="2"/>
      </rPr>
      <t>Nota Oficina de Control Interno: Se reitera la importancia de Evaluar el Riesgo y la coherencia con la acción planteada, a fin de mitigar adecuadamente el mismo.</t>
    </r>
  </si>
  <si>
    <t xml:space="preserve">
1. Planilla de seguimiento de acciones de limpieza y mantenimiento en áreas de archivo. 
2. Planilla de monitoreo de condiciones ambientales en archivo. 
 </t>
  </si>
  <si>
    <t xml:space="preserve">1. Planilla de préstamos documentales de septiembre a Diciembre.  Planilla de préstamos FT - 111 -  V2   
2. Planilla de correspondencia enviada FT-105 V2 
</t>
  </si>
  <si>
    <r>
      <t xml:space="preserve">* Actualización continua de los inventarios documentales, tanto de la documentación del Centro de Administración Documental - CAD, como del Archivo Central. 
* Diligenciamiento de las planillas de préstamos documentales cada vez que se solicite, así como del seguimiento constante para renovaciones y vencimientos.
* En el sistema Erudita y el nuevo sistemas SGDEA - Tampus, se lleva la trazabilidad de todos las comunicaciones oficiales de la Empresa.
* Registro y seguimiento de distribución de las comunicaciones de salida internas y externas, así como de las devoluciones
Se atendieron préstamos en forma virtual, digitalizando la información requerida. En este sentido la probabilidad de materializar el riesgo es totalmente contralado.
</t>
    </r>
    <r>
      <rPr>
        <b/>
        <sz val="10"/>
        <rFont val="Arial"/>
        <family val="2"/>
      </rPr>
      <t xml:space="preserve">Nota Oficina de Control Interno: Se reitera la importancia de crear un repositorio físico y magnético de los reportes generados por el proceso y realizar retroalimentación con base en el análisis gerencial de los resultados obtenidos en las diferentes mediciones.        </t>
    </r>
    <r>
      <rPr>
        <sz val="10"/>
        <rFont val="Arial"/>
        <family val="2"/>
      </rPr>
      <t xml:space="preserve">                                                                                                                      
</t>
    </r>
  </si>
  <si>
    <t>1. Página Web Ley de Transparencia
2. Word con las imágenes de las carpetas creadas en los meses de octubre, noviembre y diciembre.</t>
  </si>
  <si>
    <t>1. Presentación Proceso TIC 
2. Reporte catalogación a corte del diciembre del 2020</t>
  </si>
  <si>
    <r>
      <t xml:space="preserve">1. Respecto a las capacitaciones se hizo una presentación el 30 de octubre en donde se socializó los servicios de TI y recursos tecnológicos, además del buen uso de los mismos. Se adjunta presentación. El 18 de diciembre se realizó Capacitación Seguridad de la Información a los colaboradores de la empresa el uso de los usuarios y contraseñas que se entrega por parte de la empresa y de la función de las carpetas compartidas entre otros temas enmarcados en Seguridad de la Información.
2. Se continúa con el procedimiento de catalogación y control de cambios para gestionar el sistema y evitar la alteración y velar por la integridad de los datos del aplicativo JSP7. Como evidencia se anexa bitácora de catalogaciones a la fecha.
</t>
    </r>
    <r>
      <rPr>
        <b/>
        <sz val="10"/>
        <rFont val="Arial"/>
        <family val="2"/>
      </rPr>
      <t>Nota Oficina de Control Interno: Se considera necesario analizar y establecer acciones que fortalezcan la mitigación del riesgo a fin de que cubran la totalidad de los activos de información que posee la entidad.</t>
    </r>
  </si>
  <si>
    <t>La ejecución del PIGA de la entidad se mide a través del cumplimiento del Plan de Acción planteado en diciembre de cada año, para el año siguiente. Se presenta reporte semestral y aprobado por la Secretaría Distrital de Ambiente, uno en julio y otro en enero de la siguiente vigencia.
Para este periodo se revisó el Plan de Acción y el estado de avance (porcentaje) al 31 de agosto. A esta fecha se encontró que se había realizado el 16.6% de la totalidad de actividades planteadas para la vigencia, por los cambios administrativos y la pandemia.
En el período de interés, se ejecutó el 66% del total de las actividades, completando así el 86% de lo planteado para 2020. Sin embargo, es de aclarar que las actividades relacionadas con movilidad se vieron afectadas por la pandemia. No se realizó medición del consumo de agua planteado, ya que este servicio está incluido dentro de la administración y está pendiente el informe de huella de carbono que tiene plazo de presentación hasta el 31 de enero.
Finalmente, el avance se mide con los indicadores planteados en el documento PIGA 2016 - 2020, los cuales tienen plazo de ser presentados en la Secretaría hasta el 31 de enero. Todos los reportes se realizan a través de la herramienta STORM de la Secretaría Distrital de Ambiente.
El Plan de Acción con los resultados podrá ser consultado después del 31 de enero, una vez sea presentado a la Secretaría</t>
  </si>
  <si>
    <t>Nota Oficina de Control Interno: Estudiar la posibilidad de ampliar la cobertura de esta socialización a todos los niveles de la Empresa</t>
  </si>
  <si>
    <t>1. Capacitación en cuanto al uso y clasificación de la información. 
2. Inducción y sensibilización en la cual se enfatizo en el código de Integridad.</t>
  </si>
  <si>
    <t>Nota de la Oficina de Control Interno: Cabe anotar que a la fecha del seguimiento la Empresa no cuenta con el procedimiento requerido para el tramite de denuncias por actos de corrupción.  Motivo por el cual no se da avance al porcentaje de cumplimiento de este riesgo.</t>
  </si>
  <si>
    <t>De acuerdo con los cronogramas de ejecución establecidos en cada proyecto, se ha actualizado el Banco de Información de Proyectos enmarcado en cada hito estratégico. Es de anotar, que según el volumen de la información y de la magnitud de los proyectos, así mismo se realiza el cargue de la información. De otra parte, se vienen realizando reuniones con los responsables de proyectos para la organización de la información en su cargue en el Banco de Proyectos. 
De otra parte, en el mes de julio se implementó junto con la Gerencia General la "Base de seguimiento a proyectos", como herramienta fuente para obtener la información del estado actual de los proyectos en sus diferentes tópicos como son los aspectos jurídicos, técnicos y financieros. El responsable del proyecto carga la información en la base con cortes mensuales, garantizando la veracidad y oportunidad de los datos reportados. La matriz se diligencia en un drive en línea y está disponible para su actualización por un periodo de tiempo de máximo 8 días, posterior a esto la matriz se descarga, se revisa y se solicitan los ajusten que tengan lugar, cuando la información está validada, el archivo se deposita en el Banco de Proyectos de la Empresa. Mediante esta base se genera la información de las fichas de proyectos que la Gerencia General reporta a la Alcaldía y que la SPAP genera como informe del estado de los proyectos, lo cual permite consistencia en la información que genera la Empresa a los interesados.
De otra parte, y teniendo en cuenta la información suministrada en la etapa de diagnóstico, en el periodo evaluado se realizaron reuniones con los líderes de cada proyecto presentando los siguientes avances:
· Definición de los roles de acceso y edición para el acceso a cada carpeta de proyecto, con el fin de asignar responsabilidad a un solo funcionario sobre la carga de información y modificación por proyecto.
· Presentación de la información por proyecto. Si bien cada proyecto cuenta con una estructura y documentación particular, siguiendo los lineamientos o políticas de operación del procedimiento PD-26, se deben tener en cuenta las fichas, cronogramas, líneas de tiempo, ejecución presupuestal, informes, actas o presentaciones para la organización de la información.
· Conforme va avanzando la ejecución de cada proyecto, la documentación se va registrado en el Banco de Proyectos conforme a los lineamientos de la SPAP en el procedimiento PD-26.
· Seguridad de la información. Para el acceso al banco de Proyectos, el área de sistemas presta acompañamiento y asesoría en las reuniones donde se traten los temas relacionados con traslado de información entre bases de datos, con el fin de asegurar la confidencialidad y no duplicación de documentos.
· Depuración de la información. La documentación suministrada da cuenta exclusiva del avance de los proyectos, lo cual implica priorizar información de cada proyecto con el fin de mantener solo la información relevante para la toma de decisiones en la Gerencia General.
· Conforme al procedimiento PD-26, la información de cada proyecto (fichas, cronogramas, líneas de tiempo, ejecución presupuestal, informes, actas, presentaciones), son incorporados al aplicativo Banco de Proyectos por los líderes de proyectos o los designados para ello.
La información organizada por proyecto se encuentra publicada en la carpeta NAS denominada Banco de Proyectos.</t>
  </si>
  <si>
    <t xml:space="preserve">Para el cuatrimestre, se realizaron las siguientes validaciones:
●En el componente audiovisual se produjeron 21 videos externos que se han compartido y han requerido verificación por las diferentes áreas que son generadoras de la información.
● Durante el período se diseñaron 124 piezas gráficas externas que han requerido verificación por otras áreas de la Entidad
</t>
  </si>
  <si>
    <t>Correos electrónicos con CISA, radicados de comunicaciones a entidades y agendamiento de reuniones.</t>
  </si>
  <si>
    <r>
      <t xml:space="preserve">El seguimiento al plan de acción es reportado trimestralmente por los procesos a la Subgerencia de Planeación y Administración de Proyectos, por lo que se debe evidenciar en estos seguimientos las alertas que se generan de los mismos por parte de la Subgerencia.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así como evidencie las acciones de mejora, cuando se identifiquen brechas entre lo planeado y lo realmente ejecutado. </t>
    </r>
  </si>
  <si>
    <t>A través del Plan de Acción Institucional se realiza seguimiento trimestral a la gestión de la Empresa, asociada a sus procesos y proyectos de inversión, información que es validada por los líderes de proceso previo a su envío a la Subgerencia de Planeación y Administración de Proyectos. El último seguimiento se hizo con corte a septiembre 30 de 2020, el cual fue presentado a todos los miembros del Comité Institucional de Gestión y Desempeño por la Subgerente de Planeación y Administración de Proyectos el 28 de octubre frente al cual no se recibieron observaciones y no hubo lugar a modificaciones o ajustes. De dicho seguimiento se elaboró un documento de análisis del avance de las acciones planteadas. Es de anotar, que el seguimiento del último trimestre del año 2020 está en consolidación, el cual se publicará en la página web una vez aprobado.
En el marco del Comité Institucional de Gestión y Desempeño del 9 de diciembre del 2020, se presentó la proyección del cierre de las acciones que estaban en estado crítico de ejecución, y se realizaron algunas modificaciones que permitieran dar cuenta de la gestión que se adelantó a la fecha, lo cual derivó en la modificación y publicación del Plan de Acción Institucional en su versión 3 en la eruNET y página web.
Evidencias: Actas 13 y 16 Comité Institucional de Gestión y Desempeño, presentación utilizada, documento de análisis, eruNet (http://186.154.195.124/mipg?field_proceso_target_id=157&amp;field_clasificacion_del_document_value=14) y página web (http://www.eru.gov.co/index.php/es/transparencia/planeacion?field_subcategoria_planeacion_value=7&amp;title=)</t>
  </si>
  <si>
    <r>
      <t xml:space="preserve">El seguimiento al plan de acción es reportado trimestralmente por los procesos a la Subgerencia de Planeación y Administración de Proyectos, por lo que se debe evidenciar en estos seguimientos las alertas que se generan de los mismos por parte de la Subgerencia.
</t>
    </r>
    <r>
      <rPr>
        <b/>
        <sz val="10"/>
        <rFont val="Arial"/>
        <family val="2"/>
      </rPr>
      <t xml:space="preserve">Nota Oficina de Control Interno: En este seguimiento se tuvo en cuenta la recomendación dada por la Oficina de Control Interno referente a "Documentar aquellos casos en los cuales se generan alertas así como las medidas correctivas aplicadas para eliminar la brechas identificadas". </t>
    </r>
  </si>
  <si>
    <t>1. Se tenia programado realizar ( 1 ) capacitación y/o sensibilización al personal de la SGU, en relación al manejo de datos y confidencialidad de información para el segundo semestre 2020 una vez se ejecutara el nuevo plan de contratación. El día 08 de septiembre de 2020, se realizó una capacitación en el manejo de datos y confidencialidad de información al grupo de la Subgerencia de Gestión Urbana. Se adjunta evidencia de la capacitación realizada.</t>
  </si>
  <si>
    <t>1. En agosto de 2020 se dio inicio el proceso de revisión y actualización del documento ¨ciclo de estructuración de proyectos¨ en los componentes asociados a responsabilidad de la Subgerencia de Gestión Urbana
Actualmente se encuentra en revisión de todas las áreas de la Entidad, para coordinar los cambios y modificaciones al documento. 
Avance 50%
2. De acuerdo a las metas establecidas para la ERU,  en las cuales definió:  Adelantar la formulación y/o gestión de (5) proyectos integrales  de desarrollo, revitalización. Se identificaron y priorizaron las zonas de intervención de la siguiente manera:
1. PIEZA CENTRO: Nuevo San Juan de Dios - San Bernardo.                                                                                                                                     2.  BORDES: Borde Sur (Usme) y Borde río (entradas de ciudad)
3. REENCUENTRO:  Modificación del PP Estación calle 26, predios asociados al proyecto reencuentro.
4. CORREDORES:  Corredor Registran occidente y Norte / Corredor verde carrera 7.
5. ZONA DE AGLOMERACIONES INDUSTRIALES.
En tal sentido establecieron nuevos cronogramas de hitos y actividades, así como se ha realizado una base de datos de proyectos con la información actualizada de los mismos tanto de información de proyecto como de seguimiento al cumplimiento de actividades.
Avance 67%
3.Mediante el FUSS y comités técnicos (formato único de seguimiento sectorial), se realiza seguimiento al cumplimiento de las actividades de la formulación de proyectos.
Avance 67%
4. Como parte de la trazabilidad de los proyectos se mantiene la evidencia de los seguimientos y decisiones con las diferentes entidades que participan en la formulación de proyectos mediante actas de reuniones en las carpetas de cada proyecto.
Avance 67%</t>
  </si>
  <si>
    <t>1. De acuerdo a las metas establecidas para la ERU,  en las cuales definió:  Adelantar la formulación y/o gestión de (5) proyectos integrales  de desarrollo, revitalización. Se identificaron y priorizaron las zonas de intervención de la siguiente manera:
1. PIEZA CENTRO: Nuevo San Juan de Dios - San Bernardo.                                                                                                                                     2.  BORDES: Borde Sur (Usme) y Borde río (entradas de ciudad)
3. REENCUENTRO:  Modificación del PP Estación calle 26, predios asociados al proyecto reencuentro.
4. CORREDORES:  Corredor Registran occidente y Norte / Corredor verde carrera 7.
5. ZONA DE AGLOMERACIONES INDUSTRIALES.
En tal sentido establecieron nuevos cronogramas de hitos y actividades, así como se ha realizado una base de datos de proyectos con la información actualizada de los mismos tanto de información de proyecto como de seguimiento al cumplimiento de actividades.
Avance 67%
2.Mediante el FUSS y comités técnicos (formato único de seguimiento sectorial), se realiza seguimiento al cumplimiento de las actividades de la formulación de proyectos. 
Avance 67%
3. Se continua actualizando la base de datos de consultores con alto grado de experticia para la elaboración de estudios técnicos mediante un formato definido por la Subgerencia de gestión urbana en agosto de 2020. Ubicada en 
Técnica : (T) 00 TÈCNICA /METAS - SIG/ 02 General / 05. Base de datos de consultores con alto grado de experticia.
Avance 67</t>
  </si>
  <si>
    <t>1. De acuerdo a las metas establecidas, la Subgerencia de Gestión Urbana avanzó en la gestión de cinco proyectos integrales de desarrollo, revitalización o renovación para promover la permanencia y calidad de vida de los pobladores y moradores originales, así como de los nuevos, para lo cual se identificaron y analizaron cinco ámbitos territoriales, con el fin de realizar inicialmente un análisis urbano regional, y evaluar áreas de oportunidad, que permitan de acuerdo con su priorización, la formulación de proyectos de Desarrollo y Renovación Urbana en:
1.   Pieza Centro: PP Centro - San Bernardo.                                                                                                                                     2.  Bordes Proyecto Borde Sur y  Proyecto Borde Rio:
3. Proyecto Reencuentro: modificación del PP Estación Metro Calle 26
4. Corredores de Transporte Registran de Occidente y Norte, y Corredor Verde Carrera Séptima
5. Zonas de Aglomeraciones Económicas
En tal sentido establecieron cronogramas de hitos y actividades, así como se ha realizado una base de datos de proyectos con la información actualizada de los proyectos como de seguimiento al cumplimiento de actividades.
2.Mediante el FUSS y comités técnicos (formato único de seguimiento sectorial), se realiza seguimiento al cumplimiento de las actividades de la formulación de proyectos. (Se adjunta seguimientos).
3. Como parte de la trazabilidad de los proyectos se mantiene la evidencia de los seguimientos y decisiones con las diferentes entidades que participan en la formulación de proyectos mediante actas de reuniones en las carpetas de cada proyecto.
4. Se continua actualizando la base de datos de consultores con alto grado de experticia para la elaboración de estudios técnicos mediante un formato definido por la Subgerencia de gestión urbana en diciembre de 2020. Ubicada en 
Técnica : (T) 00 TÈCNICA /METAS - SIG/ 02 /  Base de datos de consultores con alto grado de experticia.</t>
  </si>
  <si>
    <t>Se esta probando y evaluando la efectividad de los controles propuestos en la actualización realizada en el seguimiento anterior.  Aunando esto a los resultados de la auditoria de  calidad realizada en el mes de noviembre de 2020.  El proceso decidió identificar nuevos riesgos, asociados a las otras líneas de trabajo y riesgos de corrupción</t>
  </si>
  <si>
    <t>Se implementaron las siguientes estrategias de verificación:
Primera Instancia Planeación
1. Cronograma para estructuración de procesos de contratación de estudios, diseños y obras articulados con la Gerencia del Proyecto.
Segunda Instancia validación técnica y Jurídica:
1. Al interior del área generadora de la necesidad - Desarrollo de proyectos
2. Socialización del producto preliminar para observaciones y/o comentarios - Gerencia del Proyecto
3. Socialización del producto perfeccionado para revisión ordenación del gasto - Planeación
Una vez terminadas estas dos instancias, se procede al siguiente paso:
Tercera instancias -  Aprobación de productos de estructuración
1. comité de contratación - Empresa
2. Comité fiduciario - Contratación derivada - Recursos Fideicomitidos
Cuarta Instancia - Radicación oficial
Los productos son remitidos oficialmente mediante radicación en plataforma
Contenido integral de productos:
1. Estudios previos
2. Anexo técnico
3. Estudio de mercado y análisis del sector
4. Presupuesto de soporte aprobado y firmado
5. Certificado de disponibilidad de recursos
6. Documento remisorio indicando la completitud de los documentos
Ahora bien. Indicador establecido para medición:
1. Procesos estructurados aprobados / procesos a estructurar necesarios de aprobación
El cumplimiento de las 4 instancias anteriormente relacionada da cuenta de la verificación técnica, jurídica y financiera entre las partes interesadas, cumpliendo con los parámetros de Ley establecidos para la contratación estatal y ejecución de recursos para proyectos de inversión.
Soportes de cumplimiento de las acciones:
1. Actas de aprobación de comités de contratación
2. Actas de comité fiduciario y/o aprobación de los miembros de junta de Fideicomiso.
Procesos elaborados para el periodo reportado:
1. Proceso de contratación de Estudios y Diseños para el Módulo creativo 1 - Bronx BDC
2. Proceso de contratación de Interventoría para obras de primeros auxilios  - Edificio La Flauta.</t>
  </si>
  <si>
    <r>
      <t xml:space="preserve">Como acciones para mitigar el riesgo se establecen los siguientes parámetros:
1. Determinar la especialidad de los procesos de contratación, entendiéndose que para garantizar la correcta ejecución de estudios, diseños y construcción, la supervisión deberá contar con el acompañamiento de una interventoría, quien dentro de sus funciones tendrá entre otras, la revisión, validación, y aprobación de productos , estudios y obras, garantizando el cumplimiento de la normatividad vigente, y el cumplimiento de los demás parámetros normativos establecidos para su ejecución, ya sea un plan parcial de base, planes de implantación, norma urbana,  y el correcto cumplimiento de la NSR-10 y demás normas que rigen para los proyectos de construcción e infraestructura.
De esta manera: Las interventorías tendrán por objeto realizar el seguimiento técnico, administrativo y financiero que pueda garantizar el cumplimiento de las obligaciones para los contratista, </t>
    </r>
    <r>
      <rPr>
        <b/>
        <i/>
        <sz val="10"/>
        <rFont val="Arial"/>
        <family val="2"/>
      </rPr>
      <t>mitigando así el riesgo de recibo de productos y/o obras sin el lleno de los requisitos establecidos para tal fin,</t>
    </r>
    <r>
      <rPr>
        <sz val="10"/>
        <rFont val="Arial"/>
        <family val="2"/>
      </rPr>
      <t xml:space="preserve"> dado que existe un documento contractual que soporta y garantiza este cumplimiento.
Por otra parte, con ocasión en la confluencia de las dos figuras (Interventor y supervisión), en los documentos contractuales se establecen claramente el alcance de la primera, entendiéndose que la supervisión será garante del cumplimiento de las labores de la interventoría, y esta a su vez del cumplimiento de las obligaciones del interventor y/o constructor.
Finalmente como indicador de cumplimiento se tiene:
1. Actas de recibo y aprobación de productos por parte de los Interventores, para los productos, diseños y obras entregadas por contratista consultor- constructor.
2. Certificaciones de cumplimiento para los Interventores por parte de la supervisión.
</t>
    </r>
  </si>
  <si>
    <r>
      <rPr>
        <b/>
        <sz val="10"/>
        <rFont val="Arial"/>
        <family val="2"/>
      </rPr>
      <t xml:space="preserve">Controles: </t>
    </r>
    <r>
      <rPr>
        <sz val="10"/>
        <rFont val="Arial"/>
        <family val="2"/>
      </rPr>
      <t xml:space="preserve">Revisar a fin de Garantizar que las interventorías desarrollen los documentos de soporte necesarios que den cuenta del recibo de productos con el cumplimiento de los requisitos establecidos para su aprobación.
</t>
    </r>
    <r>
      <rPr>
        <b/>
        <sz val="10"/>
        <rFont val="Arial"/>
        <family val="2"/>
      </rPr>
      <t xml:space="preserve">Acciones: </t>
    </r>
    <r>
      <rPr>
        <sz val="10"/>
        <rFont val="Arial"/>
        <family val="2"/>
      </rPr>
      <t xml:space="preserve">Solicitar a la interventoría la entrega de documentos soportes de aprobación para los procesos de reconocimiento económico y certificación de cumplimiento de las obligaciones.
</t>
    </r>
    <r>
      <rPr>
        <b/>
        <sz val="10"/>
        <rFont val="Arial"/>
        <family val="2"/>
      </rPr>
      <t>NOTA: La oficina de Control Interno dejara el avance de este riesgo como N/A debido a los cambios propuestos en aras de realizar el seguimiento a los mismos una vez estén debidamente implementados y aprobados.</t>
    </r>
  </si>
  <si>
    <t>Documentos del proceso publicados en el SECOP II,  No. de proceso PA SV-01-2020 ( Se adjunta PDF de la publicación, descargado de la página de SECOP II), los documentos se pueden consultar y descargar en SECOP II</t>
  </si>
  <si>
    <r>
      <t xml:space="preserve">Se llevo a cabo el proceso con el objeto de  "Seleccionar un arrendatario que será el encargado(a) de realizar la explotación comercial o económica del predio y el mobiliario tipo contenedor, ubicado en la manzana 22 del sector de San Victorino, entre las calles 9 y 10, y la carrera 11 y la avenida caracas", el cual fue publicado el 9 de noviembre de 2020  en SECOP II  (Proceso PA SV-01-2020 SECOP II.) 
Se publicaron : Estudios previos iniciales, matriz de riesgos, pretérminos y anexos, términos definitivos y anexos, respuesta a observaciones, lista de oferentes y evaluación, todos los documentos revisados por el Director Comercial, el Subgerente de Gestión Inmobiliaria, Fiduciaria Alianza y la Dirección Contractual . </t>
    </r>
    <r>
      <rPr>
        <sz val="10"/>
        <color theme="1"/>
        <rFont val="Arial"/>
        <family val="2"/>
      </rPr>
      <t>El proceso cumplió con los trámites internos de aprobación por parte del comité de contratación del 6 de noviembre de 2020.</t>
    </r>
    <r>
      <rPr>
        <sz val="10"/>
        <rFont val="Arial"/>
        <family val="2"/>
      </rPr>
      <t xml:space="preserve">
El proceso fue declarado desierto después de evaluar la única propuesta que fue rechazada
</t>
    </r>
    <r>
      <rPr>
        <b/>
        <sz val="10"/>
        <rFont val="Arial"/>
        <family val="2"/>
      </rPr>
      <t>Nota Oficina de Control Interno: Es importante documentar las diferentes situaciones que han incidido en el avance de las actividades del proceso. (impacto COVID-19).</t>
    </r>
  </si>
  <si>
    <r>
      <t xml:space="preserve">
</t>
    </r>
    <r>
      <rPr>
        <sz val="10"/>
        <color theme="1"/>
        <rFont val="Arial"/>
        <family val="2"/>
      </rPr>
      <t>Se realizó acercamiento con CISA para posible enajenación de los predios disponibles para la venta (Cruces y Villa Javier).
Se han remitido comunicaciones a diferentes entidades del Distrito que por misionalidad podrían estar interesadas en los Locales del Conjunto Mixto Plaza de La Hoja.
Se ha participado en reuniones programadas por la Subgerencia de Gestión Urbana del proyecto de la Unidad de Gestión 2 del PP Tres Quebradas, para apoyo en estudios de mercado.
El mapa de riesgos serán objeto de revisión y ajuste en la vigencia 2021.
N</t>
    </r>
    <r>
      <rPr>
        <b/>
        <sz val="10"/>
        <color theme="1"/>
        <rFont val="Arial"/>
        <family val="2"/>
      </rPr>
      <t xml:space="preserve">ota Oficina de Control Interno: Es importante documentar las diferentes situaciones que han incidido en el avance de las actividades del proceso. (impacto COVID-19).
</t>
    </r>
  </si>
  <si>
    <t>Nota Oficina de Control Interno: Es importante elaborar acciones de mejora e incluirlas en el Plan de Mejoramiento por procesos cuando se den alertas en el reporte de estos Instrumentos de Seguimiento.</t>
  </si>
  <si>
    <t>La Subgerencia Jurídica cuenta con una matriz de procesos judiciales, que se actualiza todos los días conforme van saliendo los estados de los procesos, en ella quedan consignados todas y cada una de las actuaciones realizadas y las respectivas alertas si existieran. De igual manera a través del Comité de Defensa Judicial, Conciliación y Repetición, se evalúan temas relevantes a fin de prevenir el daño antijuridico que se pudiera ocasionar en torno a posibles demandas contra la Empresa</t>
  </si>
  <si>
    <t xml:space="preserve">Todos los tramites radicados en la Dirección de Gestión Contractual se tramitan a través de la plataforma transaccional SECOP y se constata su aprobación por parte del comité de contratación lo cual se consigna en las minutas contractuales. 
</t>
  </si>
  <si>
    <t>La matriz de seguimiento contractual y legal se actualiza diariamente de conformidad con los tramites radicados y adelantados en la DGC</t>
  </si>
  <si>
    <t xml:space="preserve">Nota Oficina de Control Interno: Es importante contar con la cantidad de tramites adelantados por parte de la Dirección de Gestión Contractual y cuantos de estos fueron consignados en la matriz  </t>
  </si>
  <si>
    <r>
      <t xml:space="preserve">Se realizó capacitación  el día 18 de agosto de 2020, Hora: 9:00- 11:00 a.m. sobre </t>
    </r>
    <r>
      <rPr>
        <i/>
        <sz val="10"/>
        <rFont val="Arial"/>
        <family val="2"/>
      </rPr>
      <t>Inhabilidades e Incompatibilidades de los Servidores Públicos</t>
    </r>
    <r>
      <rPr>
        <sz val="10"/>
        <rFont val="Arial"/>
        <family val="2"/>
      </rPr>
      <t xml:space="preserve">,  se envío la invitación a los calendarios de los trabajadores de la empresa, participaron 71 personas incluyendo los funcionarios del proceso de Gestión Financiera.
El proceso cuenta con el Listado de asistencia respectivo. El procesos informa que no fue necesario realizar capacitaciones adicionales dando cumplimiento al indicador de Participar en una capacitación al año .
</t>
    </r>
  </si>
  <si>
    <r>
      <t xml:space="preserve">Durante el período de enero a abril de 2020, se ha adelantado el proceso de verificación de la nómina por parte del responsable antes de ser remitido a Contabilidad.
El proceso informa que al realizar la revisión el indicador que se encontraba registrado en el mapa de riesgos al corte de diciembre de 2019, es necesario ajustarlo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</si>
  <si>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Soportes pago de la nómina para los meses de octubre, noviembre y diciembre de 2020.
</t>
  </si>
  <si>
    <t>Durante el periodo de septiembre a diciembre de 2020, se continuo con proceso de verificación de la nómina por parte del responsable. Se adjuntan soportes del periodo de seguimiento.
Se adelantó la revisión del mapa de riesgos para la vigencia la cual queda en proceso aprobación.</t>
  </si>
  <si>
    <r>
      <rPr>
        <sz val="10"/>
        <rFont val="Arial"/>
        <family val="2"/>
      </rPr>
      <t>Aunque se reportan acciones realizadas no se ha generado cumplimiento frente a la acción propuesta que es generar un procesos de alertas.</t>
    </r>
    <r>
      <rPr>
        <b/>
        <sz val="10"/>
        <rFont val="Arial"/>
        <family val="2"/>
      </rPr>
      <t xml:space="preserve">
Se recomienda revisar la coherencia entre las acciones planteadas y las causas de los riesgos permitiendo de esta manera la mitigación de los mismos.
Es importante que el proceso genere indicadores que permitan medir las acciones propuestas. 
</t>
    </r>
  </si>
  <si>
    <t>Debido al proceso de transición y el cambio de administración no se han podido desarrollar todas las acciones planteadas, por lo cual serán ejecutadas en el periodo correspondiente de septiembre a diciembre del 2020.
Este proceso, cuenta con 5 indicadores definidos y concertados con la Secretaria Distrital de Ambiente desde el mes de enero del 2018, los cuales fueron revisados y ajustados con la línea base, en conjunto con la Subgerencia de Planeación y Administración de Proyectos. El propósito de estos indicadores esta orientado a generar alertas cuando se detecte que no son coherentes con la línea base.</t>
  </si>
  <si>
    <t xml:space="preserve">Nota Oficina de Control Interno: Se recomienda  evaluar la pertinencia de incluir acciones de mejora en referencia al 14% en las actividades planteadas en el plan de acción y reportar el avance  los indicadores planteados en el documento PIGA 2016 - 2020 ya que si bien se tiene plazo de reporte a 31 de enero a la secretaria el proceso ya debería contar con dicha medición y reportarla en este seguimiento. </t>
  </si>
  <si>
    <t xml:space="preserve">Nota Oficina de Control Interno: Establecer una retroalimentación sobre el cumplimiento de lo planteado en el Decreto 492 de 2019 - Lineamientos Generales sobre la Austeridad y transparencia en el gasto público, tal como se recomendó en los informes de Austeridad presentados por la Oficina de Control Interno. (Ultimo informe, Rad 20201100035243) </t>
  </si>
  <si>
    <r>
      <t xml:space="preserve">* Diariamente se realiza la verificación y control de la Base de Datos, que diligencia para el seguimiento a los préstamos de expediente.
* Al recibir los expedientes en calidad de préstamo, se verifica la cantidad de folios entregados Vs. recibidos.
* A la fecha no se tiene ningún registro que indique que se haya realizado la extracción de información de un expediente.
El proceso informa que al realizar la revisión el indicador que se encontraba registrado en el mapa de riesgos al corte de diciembre de 2019, es necesario ajustarlo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</si>
  <si>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r>
      <t xml:space="preserve">*Se realizaron Brigadas de limpieza mensuales.  
*Se realiza monitoreo diario de condiciones ambientales (Análisis de datos recolectados mensualmente)
</t>
    </r>
    <r>
      <rPr>
        <b/>
        <sz val="10"/>
        <rFont val="Arial"/>
        <family val="2"/>
      </rPr>
      <t xml:space="preserve">Nota Oficina de Control Interno: Se reitera la importancia de crear un repositorio físico y magnético de los reportes generados por el proceso y realizar retroalimentación con base en el análisis gerencial de los resultados obtenidos en las diferentes mediciones.    </t>
    </r>
    <r>
      <rPr>
        <sz val="10"/>
        <rFont val="Arial"/>
        <family val="2"/>
      </rPr>
      <t xml:space="preserve">                                                                                                                          
</t>
    </r>
  </si>
  <si>
    <r>
      <t xml:space="preserve">1. Respecto de los activos de información éstos se encuentran publicados en la página web de la entidad, de acuerdo con los requerimientos de ley. Para el segundo semestre se realizará una revisión de dicha información acorde con lo establecido en el plan de operacional 2020 de la Subgerencia de Gestión Corporativa. La evidencia se puede validar en la página web.
2. Al corte del mes de septiembre a los usuarios de la Empresa se les ha asignado una carpeta owncloud, donde se deposita la información de cada usuario.  Esta información tiene un backup y una posibilidad de restauración como control al riesgo establecido. 
</t>
    </r>
    <r>
      <rPr>
        <b/>
        <sz val="10"/>
        <rFont val="Arial"/>
        <family val="2"/>
      </rPr>
      <t>Nota de la Oficina de Control Interno: Realizar una evaluación de la adecuada utilización de las acciones que permitan contar con la totalidad de la información en la carpeta owncloud por parte de las personas que están realizando su trabajo en casa.</t>
    </r>
  </si>
  <si>
    <r>
      <t xml:space="preserve">1. Activos de Información, la evidencia se  valida en la Pagina Web. Por otro lado se registro un levantamiento de datos de componentes de información en el marco de Gobierno Digital donde se evidencia los componentes por dato, por información y por base de datos.
2. Al corte del mes de diciembre se actualizo las carpetas de Owncloud en la NAS acorde a lo registrado en el formato de acceso lógico de los nuevos colaboradores de la empresa. Se adjunta imágenes de las carpetas creadas en los meses de octubre, noviembre y diciembre.
</t>
    </r>
    <r>
      <rPr>
        <b/>
        <sz val="10"/>
        <rFont val="Arial"/>
        <family val="2"/>
      </rPr>
      <t>Nota de la Oficina de Control Interno: Realizar una evaluación de la adecuada utilización de las acciones que permitan contar con la totalidad de la información en la carpeta owncloud por parte de las personas que están realizando su trabajo en casa y controlar que la información repose en la nube.</t>
    </r>
  </si>
  <si>
    <t xml:space="preserve">Nota Oficina de Control Interno: Se recomienda crear un repositorio físico y magnético de los reportes generados por el proceso y realizar retroalimentación con base en el análisis gerencial de los resultados obtenidos a raíz de los diferentes informes de supervisión presentados.
                 </t>
  </si>
  <si>
    <r>
      <t xml:space="preserve">Se continúa con el seguimiento a la ejecución contractual  de mantenimiento a través de los informes de supervisión presentados para los contratos relacionados a continuación  a:
Contrato No. 176-2019 QTECH 
Contrato No. 315-2019 MAICROTEL 
</t>
    </r>
    <r>
      <rPr>
        <b/>
        <sz val="10"/>
        <color theme="1"/>
        <rFont val="Arial"/>
        <family val="2"/>
      </rPr>
      <t>Nota Oficina de Control Interno: Se recomienda crear un repositorio físico y magnético de los reportes generados por el proceso y realizar retroalimentación con base en el análisis gerencial de los resultados obtenidos a raíz de los diferentes informes de supervisión presentados.</t>
    </r>
    <r>
      <rPr>
        <sz val="10"/>
        <rFont val="Arial"/>
        <family val="2"/>
      </rPr>
      <t xml:space="preserve">
                 </t>
    </r>
  </si>
  <si>
    <r>
      <t xml:space="preserve">El procedimiento para trámite de denuncia por acto de corrupción debe ser elaborado por la Oficina de Control Interno, La Oficina de Control interno Disciplinario, él Defensor del Ciudadano y la Oficina de Gestión Social- Atención al Ciudadano. 
</t>
    </r>
    <r>
      <rPr>
        <b/>
        <sz val="10"/>
        <rFont val="Arial"/>
        <family val="2"/>
      </rPr>
      <t>Nota de la Oficina de Control Interno: Cabe anotar que la elaboración de este tipo de procedimientos es responsabilidad de los dueños del proceso. Por ende se recomienda proceder a solicitar asesoría a la Subgerencia de Planeación y Administración de Proyectos para la elaboración y disposición de dicho procedimiento con forme la estructura de la empresa.</t>
    </r>
  </si>
  <si>
    <t xml:space="preserve">Se mantuvieron los canales habilitados para recepcionar denuncias y quejas por actos de corrupción. Se  soporta con correo electrónico recibido y  traza de registro en el Sistema Bogotá te Escucha, de dos  (2) denuncias por acto de corrupción, las cuales fueron trasladadas por no competencia. Es necesario documentar un procedimiento para el tratamiento de las denuncias por actos de corrupción con las áreas competentes e involucradas con el mismo. 
El procedimiento para trámite de denuncia por acto de corrupción debe ser elaborado por la Oficina de Control Interno, La Oficina de Control interno Disciplinario, él Defensor del Ciudadano y la Oficina de Gestión Social- Atención al Ciudadano. Para tal fin el tema fue discutido en reunión convocada por la Oficina de Gestión Corporativa, en donde se evidencio que se requiere un canal exclusivo para la recepción de quejas por actos de corrupción o una estriega para consolidarlos ya que están llegando por diferentes canales. </t>
  </si>
  <si>
    <t>Se elaboró informe trimestral de satisfacción, no se requirió presentación ante el comité institucional de gestión y desempeño. El proceso cuenta como evidencia con los informes de satisfacción elaborados.</t>
  </si>
  <si>
    <t>Se elaboró informe trimestral de satisfacción, no se requirió presentación ante el comité institucional de gestión y desempeño. Soporte: informe de satisfacción.
El 100% de los encuestados respondieron que su requerimiento fue contestado en los términos legales, el 80 % de los encuestados manifestó que la respuesta dada por la Empresa de Renovación y Desarrollo Urbano de Bogotá aclaro sus inquietudes,  el 10% que parcialmente, el 10%  que no.</t>
  </si>
  <si>
    <r>
      <t xml:space="preserve">Los controles se aplican de manera permanente, toda vez que para la realización de auditoria se conforma un equipo de trabajo, que cuenta con un auditor líder para distribución de las tareas y la revisión y consolidación de los resultados. Los informes se remiten a la Jefe de Control Interno, quien realiza la revisión final para la entrega del informe preliminar, el cual se presenta en la reunión de cierre y se brinda tiempo prudencial al auditado para rebatir con argumentos los posibles hallazgos que consideren no están de acuerdo con la realidad fáctica, Los procesos, dependencias o proyectos auditados tienen el derecho a la réplica y objeciones las son atendidas formalmente y posteriormente se continua con la reunión de cierre, en la cual se presentan los resultados finales de la auditoria. Luego de agotado todo el ciclo de auditoría, se remite el informe definitivo mediante comunicación radicada y se publica en el sitio Web de la empresa.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</si>
  <si>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Cuadro de ranking de auditores, cuadro control de resultados, correos electrónicos, archivos electrónicos, archivos de gestión de la Oficina de Control Interno
Acciones: 
1. Establecer el ranking de auditores para valorar el desempeño del auditor: Se cuenta con un documento que contiene la relación de ranking de auditores el cual viene siendo objeto de mejora. Avance 100%
2. Realizar el análisis semestral del estado de adopción y efectividad de las recomendaciones surtidas en los informes legales, de seguimiento o de auditoria: Los resultados de los informes de seguimiento, informes legales e informes de auditoría se compilan en un cuadro control para determinar el nivel de impacto y mejoramiento de la gestión institucional. Avance N/A  
3. Diseñar e implementar un indicador para medir la atención oportuna de requerimientos de control: Se tiene implementado un mecanismo de control para la medición de la atención oportuna de requerimientos de Entes de Control.  Se evaluara la inclusión de este indicador y su adopción en el sistema. Avance N/A
</t>
  </si>
  <si>
    <t xml:space="preserve">1. En octubre de 2020, se culmino  el proceso de revisión y actualización del documento ¨ciclo de estructuración de proyectos¨ en los componentes asociados a responsabilidad de la Subgerencia de Gestión Urbana y a todas las áreas de la Empresa. El documento del ciclo se  encuentra revisado y arrobado por todas las áreas de la Entidad. 
2. De acuerdo a las metas establecidas, la Subgerencia de Gestión Urbana avanzó en la gestión de cinco proyectos integrales de desarrollo, revitalización o renovación para promover la permanencia y calidad de vida de los pobladores y moradores originales, así como de los nuevos, para lo cual se identificaron y analizaron cinco ámbitos territoriales, con el fin de realizar inicialmente un análisis urbano regional, y evaluar áreas de oportunidad, que permitan de acuerdo con su priorización, la formulación de proyectos de Desarrollo y Renovación Urbana en:
1.   Pieza Centro: PP Centro - San Bernardo.                                                                                                                                    
2.  Bordes Proyecto Borde Sur y  Proyecto Borde Rio:
3. Proyecto Reencuentro: modificación del PP Estación Metro Calle 26
4. Corredores de Transporte Registran de Occidente y Norte, y Corredor Verde Carrera Séptima
5. Zonas de Aglomeraciones Económicas
En tal sentido establecieron cronogramas de hitos y actividades, así como se ha realizado una base de datos de proyectos con la información actualizada de los proyectos como de seguimiento al cumplimiento de actividades.
3.Mediante el FUSS y comités técnicos (formato único de seguimiento sectorial), se realiza seguimiento al cumplimiento de las actividades de la formulación de proyectos. (Se adjunta seguimientos).
4. Como parte de la trazabilidad de los proyectos se mantiene la evidencia de los seguimientos y decisiones con las diferentes entidades que participan en la formulación de proyectos mediante actas de reuniones en las carpetas de cada proyecto.
</t>
  </si>
  <si>
    <r>
      <t xml:space="preserve">El Ranking de auditorias se encuentra en proceso de revisión el informe con las calificaciones otorgadas por los auditados a los auditores que participaron en la evaluación de los temas de calidad.
Se dispone del cuadro de análisis de recomendaciones en primera versión para revisión.
Se lleva control permanente de los requerimientos de los Entes de Control y su respuesta oportuna.
Se cuenta con un Plan de Auditoría, en el cual se establecen las fechas y responsables para el desarrollo de las diferentes actividades, que es objeto de seguimiento permanente en las reuniones de autoevaluación mensuales de la Oficina de Control Interno para verificar su estado de cumplimiento. Si se presentan atrasos se acuerdan compromisos que quedan registrados en las actas de autocontrol o se realizan modificaciones de la programación previa aprobación del Comité Institucional de Coordinación de Control Interno.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</si>
  <si>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La Oficina de Control Interno cuenta con un (1) auditor de Planta y con cinco (5) auditores contratados por prestación de servicios profesionales y un (1) técnico, con las competencias y formación requeridas para apoyar el desarrollo de sus roles, trabajos de auditoria e informes de seguimiento. A través de correo electrónico se difunden las ofertas de capacitación que aunado a los procesos de formación de cada auditor se mantienen actualizados frente a las tendencias en materia de control interno.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</si>
  <si>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Hojas de vida de funcionarios y contratistas de la Oficina de Control Interno, procesos de aprendizaje certificados, asignaciones para asistencia a ofertas de capacitación, socializaciones internas de lineamientos, correos electrónicos, registros de asistencia, certificaciones.
Acciones:
1. Gestionar una auditoría externa de pares para evaluar el estado de desempeño del proceso de Evaluación y Seguimiento de la Empresa. Esta actividad esta programada para el ultimo trimestre de la vigencia 2020. Avance N/A
2. Realizar ejercicios de capacitación y referenciación para reconocer las tendencias y buenas prácticas en el ejercicio de la auditoría interna: Se realizo un proceso de autoaprendizaje a partir del material preparado por todo el equipo de trabajo en relación con procedimientos de Auditoria y Normas internacionales para la practica profesional de la Auditoria interna.
</t>
    </r>
    <r>
      <rPr>
        <sz val="10"/>
        <color theme="1"/>
        <rFont val="Arial"/>
        <family val="2"/>
      </rPr>
      <t>La empresa inscribió en  los talleres aplicados virtuales "NUEVA GUÍA DE AUDITORÍA INTERNA BASADA EN RIESGOS PARA ENTIDADES PÚBLICAS" Realizados vía streaming, los días 25, 26, 28 y 31 de agosto de 2020 Intensidad académica 20 horas al personal de planta de la Oficina de Control Interno
Avance 75%</t>
    </r>
    <r>
      <rPr>
        <sz val="10"/>
        <rFont val="Arial"/>
        <family val="2"/>
      </rPr>
      <t xml:space="preserve">
</t>
    </r>
  </si>
  <si>
    <t>La Oficina de Control Interno cuenta con un (2) auditores de Planta (dentro de los cuales esta la jefe de la oficina de Control interno) y con cinco (5) auditores contratados por prestación de servicios profesionales y un (1) técnico, con las competencias y formación requeridas para apoyar el desarrollo de sus roles, trabajos de auditoria e informes de seguimiento. A través de correo electrónico se difunden las ofertas de capacitación que aunado a los procesos de formación de cada auditor se mantienen actualizados frente a las tendencias en materia de control interno.
Así mismo adelantó las acciones para obtener capacitaciones a través del plan de capacitación de la Empresa.</t>
  </si>
  <si>
    <t>Lily Johanna Moreno González
Miguel Ángel Pardo Mateus
Contratistas O.C.I</t>
  </si>
  <si>
    <r>
      <rPr>
        <b/>
        <sz val="11"/>
        <rFont val="Arial"/>
        <family val="2"/>
      </rPr>
      <t xml:space="preserve">Evidencias: </t>
    </r>
    <r>
      <rPr>
        <sz val="11"/>
        <rFont val="Arial"/>
        <family val="2"/>
      </rPr>
      <t xml:space="preserve">
Plan Anual de Auditoria 2020, planes de trabajo de auditoria, correos electrónicos institucionales, informes preliminares de auditoría, objeciones a los resultados, radicados 20201100036723 de septiembre 18 de 2020, 20201100051523 del 06 de diciembre de 2020, I2020000146 de diciembre 31 de 2020, www.eru.gov.co ruta "Transparencia y acceso a la información pública" menú "Transparencia" botón "Control" "Reportes de control interno" url http://eru.gov.co/es/transparencia/control. 
</t>
    </r>
    <r>
      <rPr>
        <b/>
        <sz val="11"/>
        <rFont val="Arial"/>
        <family val="2"/>
      </rPr>
      <t xml:space="preserve">Ubicación de las evidencias: </t>
    </r>
    <r>
      <rPr>
        <sz val="11"/>
        <rFont val="Arial"/>
        <family val="2"/>
      </rPr>
      <t xml:space="preserve">
Sistema de información Documental ERUDITA, Sistema de Información Documental TAMPUS, www.eru.gov.co ruta "Transparencia y acceso a la información pública" menú "Transparencia" botón "Control" "Reportes de control interno" url http://eru.gov.co/es/transparencia/control, Tablas de Retención Documental de la Oficina de Control Interno, ERUNET, correos institucionales, actas de autocontrol de la OCI No. 20, 21, 22, 23, 24, 25, 26 y 27. 
</t>
    </r>
  </si>
  <si>
    <r>
      <rPr>
        <b/>
        <sz val="11"/>
        <rFont val="Arial"/>
        <family val="2"/>
      </rPr>
      <t xml:space="preserve">Estado actual de la gestión del riesgo: </t>
    </r>
    <r>
      <rPr>
        <sz val="11"/>
        <rFont val="Arial"/>
        <family val="2"/>
      </rPr>
      <t xml:space="preserve">
Todos los informes preliminares de los trabajos de auditoria fueron remitidos a la Jefe de Control Interno y revisados conjuntamente con el equipo auditor para los ajustes correspondientes, según consta en los correos electrónicos. A su vez, todos los informes preliminares de los trabajos de auditoria fueron remitidos a líderes de los procesos o dependencias auditadas y a los equipos de trabajo las atendieron, para asegurar el derecho a la defensa y la contradicción. Las objeciones presentadas se analizaron y se respondieron de fondo dejando constancia de los ajustes, retiros o ratificación de los resultados preliminares según queda consignado dentro de los informes definitivos de los trabajos a de auditoria. Los Informes definitivos fueron radicados a través del Sistema de Información ERUDITA y TAMPUS y remitidos oficialmente a los líderes de los procesos y dependencias evaluadas y quedaron publicados en el sitio web www.eru.gov.co menú “Transparencia” botón “Control” categoría “Reportes de Control Interno”.
</t>
    </r>
    <r>
      <rPr>
        <b/>
        <sz val="11"/>
        <rFont val="Arial"/>
        <family val="2"/>
      </rPr>
      <t xml:space="preserve">Autoevaluación de la aplicación de los controles: </t>
    </r>
    <r>
      <rPr>
        <sz val="11"/>
        <rFont val="Arial"/>
        <family val="2"/>
      </rPr>
      <t xml:space="preserve">
Durante el período, el proceso aplicó de manera permanente el control, cuya aplicación se evidencia en todos los trabajos de auditoria ejecutados según radicados citados en la columna “Evidencias”.
</t>
    </r>
    <r>
      <rPr>
        <b/>
        <sz val="11"/>
        <rFont val="Arial"/>
        <family val="2"/>
      </rPr>
      <t xml:space="preserve">Riesgos materializados: </t>
    </r>
    <r>
      <rPr>
        <sz val="11"/>
        <rFont val="Arial"/>
        <family val="2"/>
      </rPr>
      <t xml:space="preserve">
No se presentaron situaciones de materialización del riesgo toda vez que el control dispuesto es suficiente, efectivo y robusto para asegurar el proceso.
</t>
    </r>
    <r>
      <rPr>
        <b/>
        <sz val="11"/>
        <rFont val="Arial"/>
        <family val="2"/>
      </rPr>
      <t xml:space="preserve">Estado de las acciones preventivas: </t>
    </r>
    <r>
      <rPr>
        <sz val="11"/>
        <rFont val="Arial"/>
        <family val="2"/>
      </rPr>
      <t xml:space="preserve">
</t>
    </r>
    <r>
      <rPr>
        <b/>
        <sz val="11"/>
        <rFont val="Arial"/>
        <family val="2"/>
      </rPr>
      <t>"1. Diseñar y aplicar el formato para suscribir la declaración de impedimentos y conflictos de interés de los auditores.</t>
    </r>
    <r>
      <rPr>
        <sz val="11"/>
        <rFont val="Arial"/>
        <family val="2"/>
      </rPr>
      <t xml:space="preserve">
Se cuenta con una propuesta borrador la cual será presentada y adoptada en  la próxima reunión de autocontrol de la Oficina de Control Interno. No obstante, dentro del capítulo “6. DECLARACIÓN DE CUMPLIMIENTO”  de la estructura del formato del informe de auditoría se manifiesta expresamente si se presentaron impedimentos o conflictos de intereses que afectaran la independencia y objetividad del trabajo de auditoria, con lo cual se cumplió la acción al 100%
</t>
    </r>
    <r>
      <rPr>
        <b/>
        <sz val="11"/>
        <rFont val="Arial"/>
        <family val="2"/>
      </rPr>
      <t xml:space="preserve">2. Solicitar la apropiación de recursos para la adquisición de un software para la administración de las auditorías internas."
</t>
    </r>
    <r>
      <rPr>
        <sz val="11"/>
        <rFont val="Arial"/>
        <family val="2"/>
      </rPr>
      <t>Se cumplió al 100% dado que la Jefe de Control Interno en reunión del Comité Institucional de Coordinación de Control Interno solicitó a la Subgerencia de Gestión Corporativa los recursos para la adquisición del software pero no se ha  tomado una decisión sobre el particular.</t>
    </r>
  </si>
  <si>
    <r>
      <rPr>
        <b/>
        <sz val="11"/>
        <rFont val="Arial"/>
        <family val="2"/>
      </rPr>
      <t xml:space="preserve">Evidencias: </t>
    </r>
    <r>
      <rPr>
        <sz val="11"/>
        <rFont val="Arial"/>
        <family val="2"/>
      </rPr>
      <t xml:space="preserve">
Plan Anual de Auditoria 2020, planes de trabajo de auditoria, informes preliminares de los trabajos de auditoría, correos electrónicos institucionales, actas de autocontrol Nos. 20, 21, 22, 23, 24, 25, 26 y 27, Actas de Comité Institucional de Coordinación de Control Interno, matriz de ranking de auditores, cuadro control con los resultados de los seguimientos, radicado No. 20201100052613 del 14 de diciembre de 2020, hoja de vida de indicador. 
</t>
    </r>
    <r>
      <rPr>
        <b/>
        <sz val="11"/>
        <rFont val="Arial"/>
        <family val="2"/>
      </rPr>
      <t xml:space="preserve">Ubicación de las evidencias: </t>
    </r>
    <r>
      <rPr>
        <sz val="11"/>
        <rFont val="Arial"/>
        <family val="2"/>
      </rPr>
      <t xml:space="preserve">
Sistema de información Documental ERUDITA, Sistema de Información Documental TAMPUS, Tablas de Retención Documental de la Oficina de Control Interno, ERUNET, correos institucionales, carpetas electrónicas de la Oficina de Control Interno. 
</t>
    </r>
  </si>
  <si>
    <r>
      <rPr>
        <b/>
        <sz val="11"/>
        <rFont val="Arial"/>
        <family val="2"/>
      </rPr>
      <t xml:space="preserve">Estado actual de la gestión del riesgo: </t>
    </r>
    <r>
      <rPr>
        <sz val="11"/>
        <rFont val="Arial"/>
        <family val="2"/>
      </rPr>
      <t xml:space="preserve">
Se contó con un Plan Anual de Auditoria para la vigencia 2020, en el cual se establecen las fechas y responsables para el desarrollo de las diferentes actividades, el cual es  objeto de seguimiento permanente en las reuniones de autoevaluación mensuales de la Oficina de Control Interno para verificar su estado de cumplimiento. Las necesidades de ajustes al Plan Anual de Auditoria fueron puestas a consideración y aprobación del Comité Institucional de Coordinación de Control Interno, según se registran en las actas de esta instancia. Todos los trabajos de auditoría contaron con un plan específico que luego de ser aprobados por la Jefe de la Oficina de Control Interno, fueron remitidos a través de correo electrónico a los líderes de proceso y sus equipos de trabajo. A través de correo electrónico se solicitó la información insumo para la ejecución de los trabajos de auditoria durante el período. 
</t>
    </r>
    <r>
      <rPr>
        <b/>
        <sz val="11"/>
        <rFont val="Arial"/>
        <family val="2"/>
      </rPr>
      <t xml:space="preserve">Autoevaluación de la aplicación de los controles: </t>
    </r>
    <r>
      <rPr>
        <sz val="11"/>
        <rFont val="Arial"/>
        <family val="2"/>
      </rPr>
      <t xml:space="preserve">
Durante el período, el proceso aplicó de manera permanente el control, cuya aplicación se evidencia en todos los trabajos de auditoria ejecutados según radicados citados en la columna “Evidencias”. Los retrasos y obstáculos encontrados para la ejecución del Plan Anual de Auditoría quedaron documentados en las actas de autocontrol y los ajustes pueden evidenciarse en las actas del Comité Institucional de Coordinación de Control Interno.
</t>
    </r>
    <r>
      <rPr>
        <b/>
        <sz val="11"/>
        <rFont val="Arial"/>
        <family val="2"/>
      </rPr>
      <t xml:space="preserve">Riesgos materializados: </t>
    </r>
    <r>
      <rPr>
        <sz val="11"/>
        <rFont val="Arial"/>
        <family val="2"/>
      </rPr>
      <t xml:space="preserve">
No se presentaron situaciones de materialización del riesgo toda vez que el control se aplicó efectivamente cuando se detectaron obstáculos para la ejecución del Plan Anual de Auditoría.
</t>
    </r>
    <r>
      <rPr>
        <b/>
        <sz val="11"/>
        <rFont val="Arial"/>
        <family val="2"/>
      </rPr>
      <t xml:space="preserve">Estado de las acciones preventivas: </t>
    </r>
    <r>
      <rPr>
        <sz val="11"/>
        <rFont val="Arial"/>
        <family val="2"/>
      </rPr>
      <t xml:space="preserve">
</t>
    </r>
    <r>
      <rPr>
        <b/>
        <sz val="11"/>
        <rFont val="Arial"/>
        <family val="2"/>
      </rPr>
      <t>"1. Establecer el ranking de auditores para valorar el desempeño del auditor.</t>
    </r>
    <r>
      <rPr>
        <sz val="11"/>
        <rFont val="Arial"/>
        <family val="2"/>
      </rPr>
      <t xml:space="preserve">
Se cuenta con un documento que contiene la relación de ranking de auditores el cual viene siendo objeto de mejora que registran un avance del 80%.
</t>
    </r>
    <r>
      <rPr>
        <b/>
        <sz val="11"/>
        <rFont val="Arial"/>
        <family val="2"/>
      </rPr>
      <t>2. Realizar el análisis semestral del estado de adopción y efectividad de las recomendaciones surtidas en los informes legales, se seguimiento o de auditoria.</t>
    </r>
    <r>
      <rPr>
        <sz val="11"/>
        <rFont val="Arial"/>
        <family val="2"/>
      </rPr>
      <t xml:space="preserve">
La acción se cumplió al 100% toda que se mantiene actualizado el cuadro control con los resultados de los seguimientos, informes legales y trabajos de auditoria interna y externa que se utiliza como insumo para determinar el nivel de impacto y mejoramiento de la gestión institucional. Adicionalmente  mediante radicado No. 20201100052613 del 14 de diciembre de 2020 se remitió el Informe Consolidado General de Observaciones y Hallazgos de los Ejercicios de Auditoria de la Contraloría de Bogotá. Vigencias 2016 a 2020.
</t>
    </r>
    <r>
      <rPr>
        <b/>
        <sz val="11"/>
        <rFont val="Arial"/>
        <family val="2"/>
      </rPr>
      <t>3. Diseñar e implementar un indicador para medir la atención oportuna de requerimientos de control.</t>
    </r>
    <r>
      <rPr>
        <sz val="11"/>
        <rFont val="Arial"/>
        <family val="2"/>
      </rPr>
      <t xml:space="preserve">
La acción se cumplió al 100% toda vez que mediante correo electrónico se remitió para la hoja de vida del indicador “Respuestas a los Requerimientos de los Entes de Control” con las siguientes variables:
V1. Numero de Respuestas a los Requerimientos de los Entes de Control  presentados de forma coherente, clara y oportuna.
V2. Numero de Total de Requerimientos de los Entes de Control.
</t>
    </r>
  </si>
  <si>
    <r>
      <rPr>
        <b/>
        <sz val="13"/>
        <rFont val="Arial"/>
        <family val="2"/>
      </rPr>
      <t xml:space="preserve">Evidencias: </t>
    </r>
    <r>
      <rPr>
        <sz val="13"/>
        <rFont val="Arial"/>
        <family val="2"/>
      </rPr>
      <t xml:space="preserve">
Hojas de vida de funcionarios, carpetas contractuales, correos electrónicos, registros de asistencia, certificados de asistencia, socializaciones internas de lineamientos, informes de actividades mensuales, informes definitivos de los trabajos de auditoria, seguimientos y evaluaciones.
</t>
    </r>
    <r>
      <rPr>
        <b/>
        <sz val="13"/>
        <rFont val="Arial"/>
        <family val="2"/>
      </rPr>
      <t xml:space="preserve">Ubicación de las evidencias: </t>
    </r>
    <r>
      <rPr>
        <sz val="13"/>
        <rFont val="Arial"/>
        <family val="2"/>
      </rPr>
      <t xml:space="preserve">
Correos electrónicos institucionales, informes de actividades, Sistema de Información Documental ERUDITA y TAMPUS, documentación del contratista, SECOP, carpetas contractuales, estudios previos, www.eru.gov.co ruta "Transparencia y acceso a la información pública" menú "Transparencia" botón "Control" "Reportes de control interno" url http://eru.gov.co/es/transparencia/control. 
</t>
    </r>
  </si>
  <si>
    <r>
      <rPr>
        <b/>
        <sz val="10"/>
        <rFont val="Arial"/>
        <family val="2"/>
      </rPr>
      <t xml:space="preserve">Estado actual de la gestión del riesgo: </t>
    </r>
    <r>
      <rPr>
        <sz val="10"/>
        <rFont val="Arial"/>
        <family val="2"/>
      </rPr>
      <t xml:space="preserve">
La Oficina de Control Interno cuenta con un profesional de planta y con auditores contratados por prestación de servicios profesionales con las competencias y formación requeridas para ejecutar los trabajos de auditoria y realizar los seguimientos y evaluaciones contenidas en el Plan Anual de Auditoria.  A través de correos electrónicos la Jefe de la Oficina de Control Interno difundió las oportunidades de capacitación a las cuales asistieron los delegados asignados. De manera frecuenta se desarrollaron cursos y procesos de capacitación durante toda la vigencia para mantener actualizados a los auditores sobre las tendencias, lineamientos y regulaciones vigentes en material de auditoria tanto a nivel   nacional como distrital. Todos los informes preliminares de los trabajos de auditoria fueron remitidos a la Jefe de Control Interno y revisados conjuntamente con el equipo auditor para los ajustes correspondientes, según consta en los correos electrónicos, previo a su remisión a los procesos y áreas evaluadas.
</t>
    </r>
    <r>
      <rPr>
        <b/>
        <sz val="10"/>
        <rFont val="Arial"/>
        <family val="2"/>
      </rPr>
      <t xml:space="preserve">Autoevaluación de la aplicación de los controles: </t>
    </r>
    <r>
      <rPr>
        <sz val="10"/>
        <rFont val="Arial"/>
        <family val="2"/>
      </rPr>
      <t xml:space="preserve">
Durante el período, el proceso aplicó de manera permanente el control, cuya aplicación se evidencia en todos los trabajos de auditoria ejecutados según radicados citados en la columna “Evidencias”.
</t>
    </r>
    <r>
      <rPr>
        <b/>
        <sz val="10"/>
        <rFont val="Arial"/>
        <family val="2"/>
      </rPr>
      <t xml:space="preserve">Riesgos materializados: </t>
    </r>
    <r>
      <rPr>
        <sz val="10"/>
        <rFont val="Arial"/>
        <family val="2"/>
      </rPr>
      <t xml:space="preserve">
No se presentaron situaciones de materialización del riesgo toda vez que el control dispuesto ha permitido mitigar este riesgo y asegurar la competencia funcional del equipo de auditoria.
</t>
    </r>
    <r>
      <rPr>
        <b/>
        <sz val="10"/>
        <rFont val="Arial"/>
        <family val="2"/>
      </rPr>
      <t>Estado de las acciones preventivas: 
"1. Gestionar una auditoría externa de pares para evaluar el estado de desempeño del proceso de Evaluación y Seguimiento de la Empresa.</t>
    </r>
    <r>
      <rPr>
        <sz val="10"/>
        <rFont val="Arial"/>
        <family val="2"/>
      </rPr>
      <t xml:space="preserve">
La acción avanza con un 50% de ejecución toda vez que la Jefe de Control Interno realizó contacto con otras entidades del distrito interesada en realizar la auditoria.
</t>
    </r>
    <r>
      <rPr>
        <b/>
        <sz val="10"/>
        <rFont val="Arial"/>
        <family val="2"/>
      </rPr>
      <t xml:space="preserve">2. Realizar ejercicios de capacitación y referenciación para reconocer las tendencias y buenas prácticas en el ejercicio de la auditoria interna."
</t>
    </r>
    <r>
      <rPr>
        <sz val="10"/>
        <rFont val="Arial"/>
        <family val="2"/>
      </rPr>
      <t>La acción se cumplió al 100% toda vez que se difundieron las oportunidades de capacitación a las cuales asistieron los delegados asignados y permanentemente se desarrollaron cursos y procesos de capacitación durante toda la vigencia para mantener actualizados a los auditores sobre las tendencias, lineamientos y regulaciones vigentes en material de auditoria tanto a nivel   nacional como distrital.</t>
    </r>
  </si>
  <si>
    <t xml:space="preserve">1. Para el periodo de reporte se han venido realizando inscripciones para las actividades programadas, pues dada la coyuntura actual se ha evidenciado una alta participación de los colaboradores, lo que redunda en un mayor impacto. Avance 100%
Se esta adelantando la actualización del mapa de riesgos de Talento Humano con el acompañamiento de la Subgerencia de Planeación y Desarrollo de Proyectos y la Oficina de Control Interno.
2. Se realiza el seguimiento al cumplimiento de las actividades, el cual se evidencia en el seguimiento al plan de acción del área. Avance 100% mensual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</si>
</sst>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0" x14ac:knownFonts="1">
    <font>
      <sz val="11"/>
      <color theme="1"/>
      <name val="Calibri"/>
      <family val="2"/>
      <scheme val="minor"/>
    </font>
    <font>
      <b/>
      <sz val="12"/>
      <color rgb="FF27285D"/>
      <name val="Tahoma"/>
      <family val="2"/>
    </font>
    <font>
      <b/>
      <sz val="9"/>
      <name val="Tahoma"/>
      <family val="2"/>
    </font>
    <font>
      <b/>
      <sz val="11"/>
      <color theme="0"/>
      <name val="Arial"/>
      <family val="2"/>
    </font>
    <font>
      <b/>
      <sz val="14"/>
      <color theme="0"/>
      <name val="Arial"/>
      <family val="2"/>
    </font>
    <font>
      <b/>
      <sz val="11"/>
      <color theme="1"/>
      <name val="Arial"/>
      <family val="2"/>
    </font>
    <font>
      <b/>
      <sz val="10"/>
      <color theme="0"/>
      <name val="Arial"/>
      <family val="2"/>
    </font>
    <font>
      <sz val="12"/>
      <color theme="3" tint="-0.499984740745262"/>
      <name val="Arial"/>
      <family val="2"/>
    </font>
    <font>
      <sz val="12"/>
      <color theme="0"/>
      <name val="Arial"/>
      <family val="2"/>
    </font>
    <font>
      <b/>
      <sz val="16"/>
      <color theme="0"/>
      <name val="Arial"/>
      <family val="2"/>
    </font>
    <font>
      <sz val="11"/>
      <color theme="1"/>
      <name val="Arial"/>
      <family val="2"/>
    </font>
    <font>
      <sz val="11"/>
      <name val="Tahoma"/>
      <family val="2"/>
    </font>
    <font>
      <sz val="12"/>
      <color theme="1"/>
      <name val="Arial"/>
      <family val="2"/>
    </font>
    <font>
      <b/>
      <sz val="12"/>
      <color rgb="FF27285D"/>
      <name val="Arial"/>
      <family val="2"/>
    </font>
    <font>
      <b/>
      <sz val="11"/>
      <name val="Arial"/>
      <family val="2"/>
    </font>
    <font>
      <b/>
      <sz val="12"/>
      <name val="Arial"/>
      <family val="2"/>
    </font>
    <font>
      <b/>
      <sz val="9"/>
      <name val="Arial"/>
      <family val="2"/>
    </font>
    <font>
      <sz val="11"/>
      <name val="Arial"/>
      <family val="2"/>
    </font>
    <font>
      <sz val="12"/>
      <name val="Arial"/>
      <family val="2"/>
    </font>
    <font>
      <b/>
      <sz val="10"/>
      <name val="Arial"/>
      <family val="2"/>
    </font>
    <font>
      <sz val="9"/>
      <name val="Arial"/>
      <family val="2"/>
    </font>
    <font>
      <sz val="9"/>
      <color theme="1"/>
      <name val="Arial"/>
      <family val="2"/>
    </font>
    <font>
      <sz val="10"/>
      <name val="Arial"/>
      <family val="2"/>
    </font>
    <font>
      <sz val="10"/>
      <color theme="0"/>
      <name val="Arial"/>
      <family val="2"/>
    </font>
    <font>
      <sz val="16"/>
      <color theme="0"/>
      <name val="Arial"/>
      <family val="2"/>
    </font>
    <font>
      <sz val="16"/>
      <color theme="1"/>
      <name val="Arial"/>
      <family val="2"/>
    </font>
    <font>
      <sz val="10"/>
      <color theme="1"/>
      <name val="Arial"/>
      <family val="2"/>
    </font>
    <font>
      <b/>
      <sz val="10"/>
      <color theme="1"/>
      <name val="Arial"/>
      <family val="2"/>
    </font>
    <font>
      <sz val="8"/>
      <name val="Calibri"/>
      <family val="2"/>
      <scheme val="minor"/>
    </font>
    <font>
      <i/>
      <sz val="10"/>
      <name val="Arial"/>
      <family val="2"/>
    </font>
    <font>
      <b/>
      <sz val="11"/>
      <color theme="1"/>
      <name val="Calibri"/>
      <family val="2"/>
      <scheme val="minor"/>
    </font>
    <font>
      <b/>
      <i/>
      <sz val="10"/>
      <name val="Arial"/>
      <family val="2"/>
    </font>
    <font>
      <sz val="10"/>
      <color theme="1"/>
      <name val="Times New Roman"/>
      <family val="1"/>
    </font>
    <font>
      <b/>
      <sz val="10"/>
      <color rgb="FF000000"/>
      <name val="Calibri"/>
      <family val="2"/>
    </font>
    <font>
      <sz val="10"/>
      <color rgb="FF000000"/>
      <name val="Calibri"/>
      <family val="2"/>
    </font>
    <font>
      <sz val="11"/>
      <color rgb="FF000000"/>
      <name val="Calibri"/>
      <family val="2"/>
    </font>
    <font>
      <sz val="11"/>
      <color theme="1"/>
      <name val="Calibri"/>
      <family val="2"/>
      <scheme val="minor"/>
    </font>
    <font>
      <sz val="10"/>
      <color rgb="FFFF0000"/>
      <name val="Arial"/>
      <family val="2"/>
    </font>
    <font>
      <sz val="13"/>
      <name val="Arial"/>
      <family val="2"/>
    </font>
    <font>
      <b/>
      <sz val="13"/>
      <name val="Arial"/>
      <family val="2"/>
    </font>
  </fonts>
  <fills count="10">
    <fill>
      <patternFill patternType="none"/>
    </fill>
    <fill>
      <patternFill patternType="gray125"/>
    </fill>
    <fill>
      <patternFill patternType="solid">
        <fgColor theme="6" tint="0.79998168889431442"/>
        <bgColor indexed="64"/>
      </patternFill>
    </fill>
    <fill>
      <patternFill patternType="solid">
        <fgColor rgb="FF00339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D9D9D9"/>
        <bgColor indexed="64"/>
      </patternFill>
    </fill>
    <fill>
      <patternFill patternType="solid">
        <fgColor rgb="FFFFFFFF"/>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0">
    <xf numFmtId="0" fontId="0"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6" fillId="0" borderId="0" applyFont="0" applyFill="0" applyBorder="0" applyAlignment="0" applyProtection="0"/>
    <xf numFmtId="43" fontId="22" fillId="0" borderId="0" applyFont="0" applyFill="0" applyBorder="0" applyAlignment="0" applyProtection="0"/>
  </cellStyleXfs>
  <cellXfs count="167">
    <xf numFmtId="0" fontId="0" fillId="0" borderId="0" xfId="0"/>
    <xf numFmtId="0" fontId="2"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7" fillId="0" borderId="0" xfId="0" applyFont="1"/>
    <xf numFmtId="0" fontId="8" fillId="0" borderId="0" xfId="0" applyFont="1"/>
    <xf numFmtId="0" fontId="12" fillId="0" borderId="0" xfId="0" applyFont="1"/>
    <xf numFmtId="0" fontId="10" fillId="0" borderId="0" xfId="0" applyFont="1"/>
    <xf numFmtId="0" fontId="16" fillId="4" borderId="7"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8" fillId="5" borderId="0" xfId="0" applyFont="1" applyFill="1"/>
    <xf numFmtId="0" fontId="18" fillId="0" borderId="0" xfId="0" applyFont="1"/>
    <xf numFmtId="0" fontId="17" fillId="0" borderId="0" xfId="0" applyFont="1"/>
    <xf numFmtId="0" fontId="20" fillId="0" borderId="0" xfId="0" applyFont="1"/>
    <xf numFmtId="0" fontId="17" fillId="0" borderId="0" xfId="0" applyFont="1" applyFill="1" applyAlignment="1">
      <alignment vertical="center" wrapText="1"/>
    </xf>
    <xf numFmtId="0" fontId="21" fillId="0" borderId="0" xfId="0" applyFont="1"/>
    <xf numFmtId="0" fontId="19" fillId="0" borderId="7" xfId="0" applyFont="1" applyFill="1" applyBorder="1" applyAlignment="1" applyProtection="1">
      <alignment horizontal="center" vertical="center" wrapText="1"/>
    </xf>
    <xf numFmtId="0" fontId="24" fillId="0" borderId="0" xfId="0" applyFont="1"/>
    <xf numFmtId="0" fontId="22" fillId="0" borderId="0" xfId="0" applyFont="1"/>
    <xf numFmtId="0" fontId="25" fillId="0" borderId="0" xfId="0" applyFont="1"/>
    <xf numFmtId="0" fontId="27" fillId="0" borderId="7" xfId="0" applyFont="1" applyFill="1" applyBorder="1" applyAlignment="1" applyProtection="1">
      <alignment horizontal="center" vertical="center" wrapText="1"/>
    </xf>
    <xf numFmtId="0" fontId="26" fillId="0" borderId="0" xfId="0" applyFont="1"/>
    <xf numFmtId="0" fontId="23" fillId="3" borderId="7" xfId="0" applyFont="1" applyFill="1" applyBorder="1" applyAlignment="1" applyProtection="1">
      <alignment horizontal="center" vertical="center" wrapText="1"/>
      <protection locked="0"/>
    </xf>
    <xf numFmtId="0" fontId="23" fillId="3" borderId="7" xfId="0" applyFont="1" applyFill="1" applyBorder="1" applyAlignment="1">
      <alignment horizontal="center" vertical="center" wrapText="1"/>
    </xf>
    <xf numFmtId="0" fontId="23" fillId="3" borderId="7" xfId="0" applyFont="1" applyFill="1" applyBorder="1" applyAlignment="1">
      <alignment horizontal="justify" vertical="center" wrapText="1"/>
    </xf>
    <xf numFmtId="0" fontId="26" fillId="0" borderId="7" xfId="0" applyFont="1" applyFill="1" applyBorder="1" applyAlignment="1" applyProtection="1">
      <alignment horizontal="center" vertical="center" wrapText="1"/>
    </xf>
    <xf numFmtId="0" fontId="3" fillId="3" borderId="7" xfId="0" applyFont="1" applyFill="1" applyBorder="1" applyAlignment="1">
      <alignment horizontal="center" vertical="center" wrapText="1"/>
    </xf>
    <xf numFmtId="0" fontId="10" fillId="0" borderId="0" xfId="0" applyFont="1" applyBorder="1"/>
    <xf numFmtId="0" fontId="17" fillId="0" borderId="0" xfId="0" applyFont="1" applyFill="1" applyBorder="1" applyAlignment="1">
      <alignment vertical="center" wrapText="1"/>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0" fontId="0" fillId="0" borderId="0" xfId="0"/>
    <xf numFmtId="0" fontId="16" fillId="4"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3" fillId="3" borderId="7"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protection locked="0"/>
    </xf>
    <xf numFmtId="0" fontId="8" fillId="0" borderId="0" xfId="0" applyFont="1" applyFill="1" applyBorder="1"/>
    <xf numFmtId="0" fontId="6" fillId="3" borderId="7" xfId="0" applyFont="1" applyFill="1" applyBorder="1" applyAlignment="1">
      <alignment horizontal="center" vertical="center" textRotation="90" wrapText="1"/>
    </xf>
    <xf numFmtId="0" fontId="0" fillId="0" borderId="0" xfId="0" applyFont="1"/>
    <xf numFmtId="0" fontId="16" fillId="4" borderId="7" xfId="0" applyFont="1" applyFill="1" applyBorder="1" applyAlignment="1">
      <alignment horizontal="center" vertical="center" wrapText="1"/>
    </xf>
    <xf numFmtId="0" fontId="19" fillId="7" borderId="7" xfId="0" applyFont="1" applyFill="1" applyBorder="1" applyAlignment="1">
      <alignment vertical="center" wrapText="1"/>
    </xf>
    <xf numFmtId="9" fontId="30" fillId="0" borderId="7" xfId="0" applyNumberFormat="1" applyFont="1" applyBorder="1" applyAlignment="1">
      <alignment horizontal="center" vertical="center"/>
    </xf>
    <xf numFmtId="0" fontId="16" fillId="4" borderId="7" xfId="0" applyFont="1" applyFill="1" applyBorder="1" applyAlignment="1">
      <alignment horizontal="center" vertical="center" wrapText="1"/>
    </xf>
    <xf numFmtId="0" fontId="22" fillId="7" borderId="7" xfId="0" applyFont="1" applyFill="1" applyBorder="1" applyAlignment="1">
      <alignment vertical="center" wrapText="1"/>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0" fontId="19" fillId="7" borderId="7" xfId="0" applyFont="1" applyFill="1" applyBorder="1" applyAlignment="1">
      <alignment vertical="center" wrapText="1"/>
    </xf>
    <xf numFmtId="0" fontId="30" fillId="0" borderId="7" xfId="0" applyFont="1" applyBorder="1" applyAlignment="1">
      <alignment horizontal="center" vertical="center" wrapText="1"/>
    </xf>
    <xf numFmtId="0" fontId="22" fillId="7" borderId="7" xfId="0" applyFont="1" applyFill="1" applyBorder="1" applyAlignment="1">
      <alignment horizontal="justify" vertical="center" wrapText="1"/>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9" fontId="30" fillId="0" borderId="7" xfId="0" applyNumberFormat="1" applyFont="1" applyBorder="1" applyAlignment="1">
      <alignment horizontal="center" vertical="center"/>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0" fontId="33" fillId="8" borderId="3" xfId="0" applyFont="1" applyFill="1" applyBorder="1" applyAlignment="1">
      <alignment horizontal="center" vertical="center" wrapText="1"/>
    </xf>
    <xf numFmtId="0" fontId="33" fillId="8" borderId="24" xfId="0" applyFont="1" applyFill="1" applyBorder="1" applyAlignment="1">
      <alignment horizontal="center" vertical="center" wrapText="1"/>
    </xf>
    <xf numFmtId="0" fontId="33" fillId="9" borderId="23" xfId="0" applyFont="1" applyFill="1" applyBorder="1" applyAlignment="1">
      <alignment horizontal="center" vertical="center" wrapText="1"/>
    </xf>
    <xf numFmtId="0" fontId="34" fillId="9" borderId="24" xfId="0" applyFont="1" applyFill="1" applyBorder="1" applyAlignment="1">
      <alignment horizontal="center" vertical="center"/>
    </xf>
    <xf numFmtId="0" fontId="34" fillId="9" borderId="24" xfId="0" applyFont="1" applyFill="1" applyBorder="1" applyAlignment="1">
      <alignment horizontal="center" vertical="center" wrapText="1"/>
    </xf>
    <xf numFmtId="9" fontId="34" fillId="9" borderId="24" xfId="0" applyNumberFormat="1" applyFont="1" applyFill="1" applyBorder="1" applyAlignment="1">
      <alignment horizontal="center" vertical="center"/>
    </xf>
    <xf numFmtId="0" fontId="34" fillId="9" borderId="5" xfId="0" applyFont="1" applyFill="1" applyBorder="1" applyAlignment="1">
      <alignment horizontal="center" vertical="center" wrapText="1"/>
    </xf>
    <xf numFmtId="0" fontId="35" fillId="0" borderId="24" xfId="0" applyFont="1" applyBorder="1" applyAlignment="1">
      <alignment horizontal="center" vertical="center"/>
    </xf>
    <xf numFmtId="0" fontId="32" fillId="0" borderId="0" xfId="0" applyFont="1"/>
    <xf numFmtId="0" fontId="16" fillId="4" borderId="7" xfId="0" applyFont="1" applyFill="1" applyBorder="1" applyAlignment="1">
      <alignment horizontal="center" vertical="center" wrapText="1"/>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0" fontId="19" fillId="7" borderId="7" xfId="0" applyFont="1" applyFill="1" applyBorder="1" applyAlignment="1">
      <alignment vertical="center" wrapText="1"/>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0" fontId="19" fillId="7" borderId="7" xfId="0" applyFont="1" applyFill="1" applyBorder="1" applyAlignment="1">
      <alignment vertical="center" wrapText="1"/>
    </xf>
    <xf numFmtId="0" fontId="22" fillId="7" borderId="7" xfId="0" applyFont="1" applyFill="1" applyBorder="1" applyAlignment="1">
      <alignment vertical="center" wrapText="1"/>
    </xf>
    <xf numFmtId="0" fontId="19" fillId="7" borderId="7" xfId="0" applyFont="1" applyFill="1" applyBorder="1" applyAlignment="1">
      <alignment vertical="center" wrapText="1"/>
    </xf>
    <xf numFmtId="0" fontId="17" fillId="7" borderId="7" xfId="0" applyFont="1" applyFill="1" applyBorder="1" applyAlignment="1">
      <alignment horizontal="justify" vertical="center" wrapText="1"/>
    </xf>
    <xf numFmtId="0" fontId="17" fillId="0" borderId="14"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30" fillId="0" borderId="7" xfId="0" applyFont="1" applyBorder="1" applyAlignment="1">
      <alignment horizontal="center" wrapText="1"/>
    </xf>
    <xf numFmtId="0" fontId="16" fillId="4" borderId="7" xfId="0" applyFont="1" applyFill="1" applyBorder="1" applyAlignment="1" applyProtection="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6" fillId="3" borderId="8" xfId="0" applyFont="1" applyFill="1" applyBorder="1" applyAlignment="1">
      <alignment horizontal="center" vertical="center" textRotation="90" wrapText="1"/>
    </xf>
    <xf numFmtId="0" fontId="6" fillId="3" borderId="21" xfId="0" applyFont="1" applyFill="1" applyBorder="1" applyAlignment="1">
      <alignment horizontal="center" vertical="center" textRotation="90" wrapText="1"/>
    </xf>
    <xf numFmtId="0" fontId="6" fillId="3" borderId="6" xfId="0" applyFont="1" applyFill="1" applyBorder="1" applyAlignment="1">
      <alignment horizontal="center" vertical="center" textRotation="90" wrapText="1"/>
    </xf>
    <xf numFmtId="0" fontId="14" fillId="6" borderId="14"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6" fillId="3" borderId="9" xfId="0" applyFont="1" applyFill="1" applyBorder="1" applyAlignment="1">
      <alignment horizontal="center" vertical="center" textRotation="90" wrapText="1"/>
    </xf>
    <xf numFmtId="0" fontId="6" fillId="3" borderId="0" xfId="0" applyFont="1" applyFill="1" applyBorder="1" applyAlignment="1">
      <alignment horizontal="center" vertical="center" textRotation="90" wrapText="1"/>
    </xf>
    <xf numFmtId="0" fontId="19" fillId="7" borderId="8"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horizontal="center"/>
    </xf>
    <xf numFmtId="0" fontId="22" fillId="7" borderId="8" xfId="0" applyFont="1" applyFill="1" applyBorder="1" applyAlignment="1">
      <alignment horizontal="left" vertical="center" wrapText="1"/>
    </xf>
    <xf numFmtId="0" fontId="22" fillId="7" borderId="6" xfId="0" applyFont="1" applyFill="1" applyBorder="1" applyAlignment="1">
      <alignment horizontal="left" vertical="center" wrapText="1"/>
    </xf>
    <xf numFmtId="0" fontId="22" fillId="7" borderId="8"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2" fillId="7" borderId="8" xfId="0" applyFont="1" applyFill="1" applyBorder="1" applyAlignment="1">
      <alignment horizontal="justify" vertical="center" wrapText="1"/>
    </xf>
    <xf numFmtId="0" fontId="22" fillId="7" borderId="6" xfId="0" applyFont="1" applyFill="1" applyBorder="1" applyAlignment="1">
      <alignment horizontal="justify" vertical="center" wrapText="1"/>
    </xf>
    <xf numFmtId="9" fontId="34" fillId="9" borderId="22" xfId="0" applyNumberFormat="1" applyFont="1" applyFill="1" applyBorder="1" applyAlignment="1">
      <alignment horizontal="center" vertical="center"/>
    </xf>
    <xf numFmtId="9" fontId="34" fillId="9" borderId="23" xfId="0" applyNumberFormat="1" applyFont="1" applyFill="1" applyBorder="1" applyAlignment="1">
      <alignment horizontal="center" vertical="center"/>
    </xf>
    <xf numFmtId="0" fontId="33" fillId="8" borderId="22" xfId="0" applyFont="1" applyFill="1" applyBorder="1" applyAlignment="1">
      <alignment horizontal="center" vertical="center" wrapText="1"/>
    </xf>
    <xf numFmtId="0" fontId="33" fillId="8" borderId="23" xfId="0" applyFont="1" applyFill="1" applyBorder="1" applyAlignment="1">
      <alignment horizontal="center" vertical="center" wrapText="1"/>
    </xf>
    <xf numFmtId="0" fontId="33" fillId="9" borderId="22" xfId="0" applyFont="1" applyFill="1" applyBorder="1" applyAlignment="1">
      <alignment horizontal="center" vertical="center" wrapText="1"/>
    </xf>
    <xf numFmtId="0" fontId="33" fillId="9" borderId="23" xfId="0" applyFont="1" applyFill="1" applyBorder="1" applyAlignment="1">
      <alignment horizontal="center" vertical="center" wrapText="1"/>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5" fillId="0" borderId="7" xfId="0" applyFont="1" applyBorder="1" applyAlignment="1" applyProtection="1">
      <alignment horizontal="center" vertical="center" wrapText="1"/>
    </xf>
    <xf numFmtId="0" fontId="15" fillId="0" borderId="7" xfId="0" applyFont="1" applyBorder="1" applyAlignment="1">
      <alignment horizontal="center" vertical="center" wrapText="1"/>
    </xf>
    <xf numFmtId="0" fontId="14" fillId="6" borderId="7" xfId="0" applyFont="1" applyFill="1" applyBorder="1" applyAlignment="1">
      <alignment horizontal="center" vertical="center" wrapText="1"/>
    </xf>
    <xf numFmtId="0" fontId="17" fillId="0" borderId="7" xfId="0" applyFont="1" applyFill="1" applyBorder="1" applyAlignment="1" applyProtection="1">
      <alignment horizontal="center" vertical="center" wrapText="1"/>
      <protection locked="0"/>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5" fillId="0" borderId="1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6" xfId="0" applyFont="1" applyBorder="1" applyAlignment="1">
      <alignment horizontal="center" vertical="center" wrapText="1"/>
    </xf>
    <xf numFmtId="0" fontId="11" fillId="0" borderId="7"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xf>
    <xf numFmtId="0" fontId="2" fillId="4"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4" borderId="7" xfId="0" applyFont="1" applyFill="1" applyBorder="1" applyAlignment="1" applyProtection="1">
      <alignment horizontal="center" vertical="center" wrapText="1"/>
    </xf>
    <xf numFmtId="0" fontId="2" fillId="0" borderId="7" xfId="0" applyFont="1" applyBorder="1" applyAlignment="1" applyProtection="1">
      <alignment horizontal="center" vertical="center" wrapText="1"/>
    </xf>
    <xf numFmtId="0" fontId="4" fillId="3"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6" fillId="4" borderId="8"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cellXfs>
  <cellStyles count="10">
    <cellStyle name="Millares 2" xfId="2" xr:uid="{580FC40C-C5E9-4725-8BEC-3A3ECE30302D}"/>
    <cellStyle name="Millares 2 2" xfId="3" xr:uid="{C1754165-FE2F-4ED3-B58F-1EA58D921A1A}"/>
    <cellStyle name="Millares 2 2 2" xfId="6" xr:uid="{8C4C2B8D-4F4C-4180-82BA-D550BF22ACCC}"/>
    <cellStyle name="Millares 2 3" xfId="4" xr:uid="{8B660E65-B410-4E5F-BBD2-D4C956CD5E95}"/>
    <cellStyle name="Millares 2 3 2" xfId="7" xr:uid="{6BB67DA7-6244-402F-918A-0FCDDD87EF40}"/>
    <cellStyle name="Millares 2 4" xfId="5" xr:uid="{CD2620C3-86B8-4BE2-8651-A0A25A483BF4}"/>
    <cellStyle name="Millares 2 5" xfId="9" xr:uid="{CDCBD653-1054-47EA-BF94-31BDC880EE52}"/>
    <cellStyle name="Millares 3" xfId="8" xr:uid="{6E53909C-1C46-49E4-B187-381256A84FC1}"/>
    <cellStyle name="Normal" xfId="0" builtinId="0"/>
    <cellStyle name="Normal 2" xfId="1" xr:uid="{00000000-0005-0000-0000-000001000000}"/>
  </cellStyles>
  <dxfs count="330">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penaq/Documents/Mapas%20de%20riesgo/2019/Riesgos%20Dir%20Estrat%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penaq/Documents/Mapas%20de%20riesgo/2019/Riesgos%20G%20Financ%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epenaq/Downloads/20190829%20Matriz%20Riesgos%20Talento%20Humano%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epenaq/Documents/Mapas%20de%20riesgo/2019/Riesgos%20G%20Ambiental%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penaq/Documents/Mapas%20de%20riesgo/2019/Riesgos%20G%20Serv%20Log%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epenaq/Documents/Mapas%20de%20riesgo/2019/Riesgos%20G%20Docum%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epenaq/Documents/Mapas%20de%20riesgo/2019/Riesgos%20G%20TIC%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epenaq/Documents/Mapas%20de%20riesgo/2019/Riesgos%20Atenc%20ciudad%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epenaq/Documents/Mapas%20de%20riesgo/2019/Riesgos%20Eval%20y%20Seguim%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enaq/Documents/Mapas%20de%20riesgo/2019/Riesgos%20Gest%20Grupos%20Inter%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penaq/Documents/Mapas%20de%20riesgo/2019/Riesgos%20Form%20instrum%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penaq/Documents/Mapas%20de%20riesgo/2019/Riesgos%20Evalua%20Finan%20Proyec%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penaq/Documents/Mapas%20de%20riesgo/2019/Riesgos%20G%20Predi%20Social%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penaq/Documents/Mapas%20de%20riesgo/2019/Riesgos%20Ejec%20Proy%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penaq/Documents/Mapas%20de%20riesgo/2019/Riesgos%20Comer%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penaq/Documents/Mapas%20de%20riesgo/2019/Riesgos%20Direc%20Gest%20Segum%20Proye%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penaq/Documents/Mapas%20de%20riesgo/2019/Riesgos%20G%20Juri%20Contr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J12" t="str">
            <v>Posibilidad de desarticulación de los instrumentos de planeación con los lineamientos distritales, la normatividad vigente y las necesidades reales de la ciudadanía.</v>
          </cell>
        </row>
      </sheetData>
      <sheetData sheetId="1" refreshError="1">
        <row r="12">
          <cell r="A12" t="str">
            <v>R1</v>
          </cell>
        </row>
      </sheetData>
      <sheetData sheetId="2" refreshError="1">
        <row r="8">
          <cell r="C8" t="str">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ell>
        </row>
        <row r="11">
          <cell r="C11">
            <v>1</v>
          </cell>
          <cell r="D11">
            <v>3</v>
          </cell>
          <cell r="H11" t="str">
            <v>ZONA RIESGO MODERADA</v>
          </cell>
          <cell r="I11" t="str">
            <v>REDUCIR EL RIESGO</v>
          </cell>
          <cell r="J11" t="str">
            <v>Generar un sistema de alertas con base en el avance del plan de acción a fin de identificar las actividades que no tienen un nivel de avance óptimo y puedan afectar el cumplimiento de los objetivos estratégicos.</v>
          </cell>
        </row>
      </sheetData>
      <sheetData sheetId="3" refreshError="1"/>
      <sheetData sheetId="4" refreshError="1">
        <row r="12">
          <cell r="C12" t="str">
            <v>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v>
          </cell>
        </row>
        <row r="13">
          <cell r="C13"/>
        </row>
        <row r="14">
          <cell r="C14"/>
        </row>
      </sheetData>
      <sheetData sheetId="5" refreshError="1">
        <row r="11">
          <cell r="F11" t="str">
            <v>PROBABILIDAD</v>
          </cell>
          <cell r="J11">
            <v>85</v>
          </cell>
        </row>
      </sheetData>
      <sheetData sheetId="6" refreshError="1"/>
      <sheetData sheetId="7" refreshError="1"/>
      <sheetData sheetId="8" refreshError="1"/>
      <sheetData sheetId="9" refreshError="1">
        <row r="13">
          <cell r="C13">
            <v>1</v>
          </cell>
          <cell r="D13">
            <v>3</v>
          </cell>
        </row>
      </sheetData>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BOGOTA</v>
          </cell>
        </row>
        <row r="12">
          <cell r="A12" t="str">
            <v>GESTIÓN FINANCIERA</v>
          </cell>
          <cell r="J12" t="str">
            <v>Posibilidad de alteración de la información financiera.</v>
          </cell>
        </row>
        <row r="13">
          <cell r="J13" t="str">
            <v xml:space="preserve">Inoportunidad en la articulación e interacción con los demas procesos en la realización de los pagos. </v>
          </cell>
        </row>
      </sheetData>
      <sheetData sheetId="1" refreshError="1">
        <row r="12">
          <cell r="A12" t="str">
            <v>R1</v>
          </cell>
        </row>
        <row r="13">
          <cell r="A13" t="str">
            <v>R2</v>
          </cell>
        </row>
      </sheetData>
      <sheetData sheetId="2" refreshError="1">
        <row r="8">
          <cell r="C8" t="str">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ell>
        </row>
        <row r="11">
          <cell r="C11">
            <v>1</v>
          </cell>
          <cell r="D11">
            <v>4</v>
          </cell>
          <cell r="H11" t="str">
            <v>ZONA RIESGO ALTA</v>
          </cell>
          <cell r="I11" t="str">
            <v>EVITAR EL RIESGO</v>
          </cell>
          <cell r="J11" t="str">
            <v>Realizar capacitaciones a los profesionales y técnicos del proceso financiero en materia de control interno disciplinario.</v>
          </cell>
        </row>
        <row r="12">
          <cell r="C12">
            <v>3</v>
          </cell>
          <cell r="D12">
            <v>2</v>
          </cell>
          <cell r="H12" t="str">
            <v>ZONA RIESGO MODERADA</v>
          </cell>
          <cell r="I12" t="str">
            <v>REDUCIR EL RIESGO</v>
          </cell>
          <cell r="J12" t="str">
            <v xml:space="preserve">Se realiza una planeación del proceso financiero frente a los recursos a ejecutar en cada vigencia </v>
          </cell>
        </row>
      </sheetData>
      <sheetData sheetId="3" refreshError="1"/>
      <sheetData sheetId="4" refreshError="1">
        <row r="12">
          <cell r="C12" t="str">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v>
          </cell>
        </row>
        <row r="13">
          <cell r="C13" t="str">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v>
          </cell>
        </row>
        <row r="14">
          <cell r="C14"/>
        </row>
        <row r="15">
          <cell r="C15" t="str">
            <v>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ell>
        </row>
      </sheetData>
      <sheetData sheetId="5" refreshError="1">
        <row r="11">
          <cell r="F11" t="str">
            <v>IMPACTO</v>
          </cell>
          <cell r="J11">
            <v>85</v>
          </cell>
        </row>
        <row r="12">
          <cell r="F12" t="str">
            <v>PROBABILIDAD</v>
          </cell>
          <cell r="J12">
            <v>56.666666666666664</v>
          </cell>
        </row>
      </sheetData>
      <sheetData sheetId="6" refreshError="1"/>
      <sheetData sheetId="7" refreshError="1"/>
      <sheetData sheetId="8" refreshError="1"/>
      <sheetData sheetId="9" refreshError="1">
        <row r="13">
          <cell r="C13">
            <v>1</v>
          </cell>
          <cell r="D13">
            <v>4</v>
          </cell>
        </row>
        <row r="14">
          <cell r="C14">
            <v>3</v>
          </cell>
          <cell r="D14">
            <v>2</v>
          </cell>
        </row>
      </sheetData>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BOGOTA</v>
          </cell>
        </row>
        <row r="12">
          <cell r="A12" t="str">
            <v>GESTIÓN DE TALENTO HUMANO</v>
          </cell>
          <cell r="J12" t="str">
            <v xml:space="preserve">
La combinación de factores como falta de sistematización, errores de digitación y errores de cálculo pueden ocasionar errores en los valores a pagar en la nómina que no correspondan a lo establecido.</v>
          </cell>
        </row>
        <row r="13">
          <cell r="J13" t="str">
            <v>Por cambio de directrices y priorización de otras activiadades se puede ocacionar una baja participación o cancelación de las actividades de bienestar lo cual puede afectar el clima laboral.</v>
          </cell>
        </row>
        <row r="14">
          <cell r="J14" t="str">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ell>
        </row>
      </sheetData>
      <sheetData sheetId="1" refreshError="1">
        <row r="12">
          <cell r="A12" t="str">
            <v>R1</v>
          </cell>
        </row>
        <row r="13">
          <cell r="A13" t="str">
            <v>R2</v>
          </cell>
        </row>
        <row r="14">
          <cell r="A14" t="str">
            <v>R3</v>
          </cell>
        </row>
      </sheetData>
      <sheetData sheetId="2" refreshError="1">
        <row r="8">
          <cell r="C8" t="str">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ell>
        </row>
        <row r="11">
          <cell r="C11">
            <v>4</v>
          </cell>
          <cell r="D11">
            <v>1</v>
          </cell>
          <cell r="H11" t="str">
            <v>ZONA RIESGO MODERADA</v>
          </cell>
          <cell r="I11" t="str">
            <v>EVITAR EL RIESGO</v>
          </cell>
          <cell r="J11" t="str">
            <v>Cada vez que se elabora la nómina,  antes de entregarla  a contabilidad, el profesional de talento humano revisa los valores a pagar para verificar que se esten pagando conforme a los criterios establecidos.</v>
          </cell>
        </row>
        <row r="12">
          <cell r="C12">
            <v>4</v>
          </cell>
          <cell r="D12">
            <v>1</v>
          </cell>
          <cell r="H12" t="str">
            <v>ZONA RIESGO MODERADA</v>
          </cell>
          <cell r="I12" t="str">
            <v>EVITAR EL RIESGO</v>
          </cell>
          <cell r="J12" t="str">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ell>
        </row>
        <row r="13">
          <cell r="C13">
            <v>3</v>
          </cell>
          <cell r="D13">
            <v>1</v>
          </cell>
          <cell r="H13" t="str">
            <v>ZONA RIESGO BAJA</v>
          </cell>
          <cell r="I13" t="str">
            <v>EVITAR EL RIESGO</v>
          </cell>
          <cell r="J13" t="str">
            <v>Capacitar a los evaluadores y evaluados, enviar correos recordando los plazos establecidos, informar cuando se han vencido los plazos y talento humano no ha recibido los acuerdos suscritos.</v>
          </cell>
        </row>
      </sheetData>
      <sheetData sheetId="3" refreshError="1"/>
      <sheetData sheetId="4" refreshError="1">
        <row r="12">
          <cell r="C12" t="str">
            <v xml:space="preserve">Cada vez que se elabora la nómina,  antes de entregarla  a contabilidad, el profesional de talento humano revisa los valores a pagar para verificar que se esten pagando conforme a los criterios establecidos 
</v>
          </cell>
        </row>
        <row r="15">
          <cell r="C15" t="str">
            <v>El profesional de bienestar realiza inscripciones previas a la realización de las actividades de bienestar cuando están dirigidas a grupos específicos.</v>
          </cell>
        </row>
      </sheetData>
      <sheetData sheetId="5" refreshError="1">
        <row r="11">
          <cell r="F11" t="str">
            <v>IMPACTO</v>
          </cell>
          <cell r="J11">
            <v>70</v>
          </cell>
        </row>
        <row r="12">
          <cell r="F12" t="str">
            <v>PROBABILIDAD</v>
          </cell>
          <cell r="J12">
            <v>51.666666666666664</v>
          </cell>
        </row>
        <row r="13">
          <cell r="F13" t="str">
            <v>IMPACTO</v>
          </cell>
          <cell r="J13">
            <v>75</v>
          </cell>
        </row>
      </sheetData>
      <sheetData sheetId="6" refreshError="1"/>
      <sheetData sheetId="7" refreshError="1"/>
      <sheetData sheetId="8" refreshError="1"/>
      <sheetData sheetId="9" refreshError="1">
        <row r="13">
          <cell r="C13">
            <v>4</v>
          </cell>
          <cell r="D13">
            <v>1</v>
          </cell>
        </row>
        <row r="14">
          <cell r="C14">
            <v>4</v>
          </cell>
          <cell r="D14">
            <v>1</v>
          </cell>
        </row>
        <row r="15">
          <cell r="C15">
            <v>3</v>
          </cell>
          <cell r="D15">
            <v>1</v>
          </cell>
        </row>
      </sheetData>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AMBIENTAL</v>
          </cell>
          <cell r="J12" t="str">
            <v>Posibilidad de no gestionar los aspectos ambientales generados dentro o fuera de la Empresa.</v>
          </cell>
        </row>
      </sheetData>
      <sheetData sheetId="1" refreshError="1">
        <row r="12">
          <cell r="A12" t="str">
            <v>R1</v>
          </cell>
        </row>
      </sheetData>
      <sheetData sheetId="2" refreshError="1">
        <row r="8">
          <cell r="C8" t="str">
            <v xml:space="preserve">Promover y mantener acciones para gestionar los aspectos ambientales identificados en las actividades desarrolladas por la Empresa de Renovación y Desarrollo Urbano de Bogotá, en el marco del Plan de Gestión Ambiental del Distrito Capital. </v>
          </cell>
        </row>
        <row r="11">
          <cell r="C11">
            <v>1</v>
          </cell>
          <cell r="D11">
            <v>3</v>
          </cell>
          <cell r="H11" t="str">
            <v>ZONA RIESGO MODERADA</v>
          </cell>
          <cell r="I11" t="str">
            <v>REDUCIR EL RIESGO</v>
          </cell>
          <cell r="J11" t="str">
            <v xml:space="preserve"> Generar un proceso de alertas con base en el avance del plan de acción con el fin de identificar las actividades que no tienen un nivel de avance óptimo y puedan afectar el cumplimiento de los objetivos ambientales de la entidad.</v>
          </cell>
        </row>
      </sheetData>
      <sheetData sheetId="3" refreshError="1"/>
      <sheetData sheetId="4" refreshError="1">
        <row r="12">
          <cell r="C12" t="str">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v>
          </cell>
        </row>
        <row r="13">
          <cell r="C13"/>
        </row>
        <row r="14">
          <cell r="C14"/>
        </row>
      </sheetData>
      <sheetData sheetId="5" refreshError="1">
        <row r="11">
          <cell r="F11" t="str">
            <v>PROBABILIDAD</v>
          </cell>
          <cell r="J11">
            <v>85</v>
          </cell>
        </row>
      </sheetData>
      <sheetData sheetId="6" refreshError="1"/>
      <sheetData sheetId="7" refreshError="1"/>
      <sheetData sheetId="8" refreshError="1"/>
      <sheetData sheetId="9" refreshError="1">
        <row r="13">
          <cell r="C13">
            <v>1</v>
          </cell>
          <cell r="D13">
            <v>3</v>
          </cell>
        </row>
      </sheetData>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DE SERVICIOS LOGÍSTICOS</v>
          </cell>
          <cell r="J12" t="str">
            <v>Sustracción o pérdida de bienes de la entidad.</v>
          </cell>
        </row>
        <row r="13">
          <cell r="J13" t="str">
            <v>Posibilidad de no contar con los bienes, suministros y servicios para atender las necesidades de los procesos.</v>
          </cell>
        </row>
      </sheetData>
      <sheetData sheetId="1" refreshError="1">
        <row r="12">
          <cell r="A12" t="str">
            <v>R1</v>
          </cell>
        </row>
        <row r="13">
          <cell r="A13" t="str">
            <v>R2</v>
          </cell>
        </row>
      </sheetData>
      <sheetData sheetId="2" refreshError="1">
        <row r="8">
          <cell r="C8" t="str">
            <v>Atender las necesidades de todos los procesos en materia de bienes, suministros, servicios y gestión ambiental para garantizar el óptimo funcionamiento y estado de los bienes muebles e inmuebles a cargo de La Empresa de Renovación y Desarrollo Urbano de Bogotá.</v>
          </cell>
        </row>
        <row r="11">
          <cell r="C11">
            <v>2</v>
          </cell>
          <cell r="D11">
            <v>2</v>
          </cell>
          <cell r="H11" t="str">
            <v>ZONA RIESGO BAJA</v>
          </cell>
          <cell r="I11" t="str">
            <v>ASUMIR EL RIESGO</v>
          </cell>
          <cell r="J11" t="str">
            <v xml:space="preserve">Realizar un muestreo dos veces al año de los bienes a cargo de la Empresa con el fin de verificar que se encuentren registrados en el Sistema Administrativo y Financiero de la Empresa. </v>
          </cell>
        </row>
        <row r="12">
          <cell r="C12">
            <v>2</v>
          </cell>
          <cell r="D12">
            <v>3</v>
          </cell>
          <cell r="H12" t="str">
            <v>ZONA RIESGO MODERADA</v>
          </cell>
          <cell r="I12" t="str">
            <v>REDUCIR EL RIESGO</v>
          </cell>
          <cell r="J12" t="str">
            <v>Realizar una revisión trimestral del los objetivos y obligaciones contractuales de los procesos que se encuentren en el Plan de Adquisiciones de la Empresa, con el fin de garantizar su adecuada ejecución.</v>
          </cell>
        </row>
      </sheetData>
      <sheetData sheetId="3" refreshError="1"/>
      <sheetData sheetId="4" refreshError="1">
        <row r="12">
          <cell r="C12" t="str">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v>
          </cell>
        </row>
        <row r="13">
          <cell r="C13" t="str">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v>
          </cell>
        </row>
        <row r="14">
          <cell r="C14"/>
        </row>
        <row r="15">
          <cell r="C15" t="str">
            <v>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ell>
        </row>
      </sheetData>
      <sheetData sheetId="5" refreshError="1">
        <row r="11">
          <cell r="F11" t="str">
            <v>PROBABILIDAD</v>
          </cell>
          <cell r="J11">
            <v>77.5</v>
          </cell>
        </row>
        <row r="12">
          <cell r="F12" t="str">
            <v>PROBABILIDAD</v>
          </cell>
          <cell r="J12">
            <v>56.666666666666664</v>
          </cell>
        </row>
      </sheetData>
      <sheetData sheetId="6" refreshError="1"/>
      <sheetData sheetId="7" refreshError="1"/>
      <sheetData sheetId="8" refreshError="1"/>
      <sheetData sheetId="9" refreshError="1">
        <row r="13">
          <cell r="C13">
            <v>2</v>
          </cell>
          <cell r="D13">
            <v>2</v>
          </cell>
        </row>
        <row r="14">
          <cell r="C14">
            <v>2</v>
          </cell>
          <cell r="D14">
            <v>3</v>
          </cell>
        </row>
      </sheetData>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DOCUMENTAL</v>
          </cell>
          <cell r="J12" t="str">
            <v>Posibilidad de utilización indebida de información.</v>
          </cell>
        </row>
        <row r="13">
          <cell r="J13" t="str">
            <v>Deterioro de los documentos de la Empresa.</v>
          </cell>
        </row>
        <row r="14">
          <cell r="J14" t="str">
            <v>Pérdida de información documental.</v>
          </cell>
        </row>
      </sheetData>
      <sheetData sheetId="1" refreshError="1">
        <row r="12">
          <cell r="A12" t="str">
            <v>R1</v>
          </cell>
        </row>
        <row r="13">
          <cell r="A13" t="str">
            <v>R2</v>
          </cell>
        </row>
        <row r="14">
          <cell r="A14" t="str">
            <v>R3</v>
          </cell>
        </row>
      </sheetData>
      <sheetData sheetId="2" refreshError="1">
        <row r="8">
          <cell r="C8" t="str">
            <v>Lograr una óptima administración y conservación de los archivos que conforman el acervo documental de la empresa, asegurando la disponibilidad y acceso de la información para todos los grupos de interés.</v>
          </cell>
        </row>
        <row r="11">
          <cell r="C11">
            <v>1</v>
          </cell>
          <cell r="D11">
            <v>4</v>
          </cell>
          <cell r="H11" t="str">
            <v>ZONA RIESGO ALTA</v>
          </cell>
          <cell r="I11" t="str">
            <v>EVITAR EL RIESGO</v>
          </cell>
          <cell r="J11" t="str">
            <v>Verificar que la Base de Datos Préstamos Documentales contenga el registro y descargue de la devolución de los documentos en préstamo.</v>
          </cell>
        </row>
        <row r="12">
          <cell r="C12">
            <v>3</v>
          </cell>
          <cell r="D12">
            <v>2</v>
          </cell>
          <cell r="H12" t="str">
            <v>ZONA RIESGO MODERADA</v>
          </cell>
          <cell r="I12" t="str">
            <v>REDUCIR EL RIESGO</v>
          </cell>
          <cell r="J12" t="str">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ell>
        </row>
        <row r="13">
          <cell r="C13">
            <v>3</v>
          </cell>
          <cell r="D13">
            <v>2</v>
          </cell>
          <cell r="H13" t="str">
            <v>ZONA RIESGO MODERADA</v>
          </cell>
          <cell r="I13" t="str">
            <v>REDUCIR EL RIESGO</v>
          </cell>
          <cell r="J13" t="str">
            <v>Verificar que la Base de Datos Préstamos Documentales contenga el registro y descargue de la devolución de los documentos en préstamo.</v>
          </cell>
        </row>
      </sheetData>
      <sheetData sheetId="3" refreshError="1"/>
      <sheetData sheetId="4" refreshError="1">
        <row r="12">
          <cell r="C12"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3">
          <cell r="C13"/>
        </row>
        <row r="14">
          <cell r="C14"/>
        </row>
        <row r="15">
          <cell r="C15" t="str">
            <v>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v>
          </cell>
        </row>
        <row r="16">
          <cell r="C16" t="str">
            <v xml:space="preserve">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v>
          </cell>
        </row>
        <row r="17">
          <cell r="C17"/>
        </row>
        <row r="18">
          <cell r="C18"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9">
          <cell r="C19" t="str">
            <v>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v>
          </cell>
        </row>
        <row r="20">
          <cell r="C20"/>
        </row>
      </sheetData>
      <sheetData sheetId="5" refreshError="1">
        <row r="11">
          <cell r="F11" t="str">
            <v>PROBABILIDAD</v>
          </cell>
          <cell r="J11">
            <v>85</v>
          </cell>
        </row>
        <row r="12">
          <cell r="F12" t="str">
            <v>PROBABILIDAD</v>
          </cell>
          <cell r="J12">
            <v>28.333333333333332</v>
          </cell>
        </row>
        <row r="13">
          <cell r="F13" t="str">
            <v>IMPACTO</v>
          </cell>
          <cell r="J13">
            <v>56.666666666666664</v>
          </cell>
        </row>
      </sheetData>
      <sheetData sheetId="6" refreshError="1"/>
      <sheetData sheetId="7" refreshError="1"/>
      <sheetData sheetId="8" refreshError="1"/>
      <sheetData sheetId="9" refreshError="1">
        <row r="13">
          <cell r="C13">
            <v>1</v>
          </cell>
          <cell r="D13">
            <v>4</v>
          </cell>
        </row>
        <row r="14">
          <cell r="C14">
            <v>3</v>
          </cell>
          <cell r="D14">
            <v>2</v>
          </cell>
        </row>
        <row r="15">
          <cell r="C15">
            <v>3</v>
          </cell>
          <cell r="D15">
            <v>2</v>
          </cell>
        </row>
      </sheetData>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BOGOTA</v>
          </cell>
        </row>
        <row r="12">
          <cell r="A12" t="str">
            <v>GESTIÓN DE TIC</v>
          </cell>
          <cell r="J12" t="str">
            <v xml:space="preserve">Pérdida de la información institucional </v>
          </cell>
        </row>
        <row r="13">
          <cell r="J13" t="str">
            <v>Alteración de la  integridad de los datos o uso indebido de la información para beneficio propio o de un tercero</v>
          </cell>
        </row>
        <row r="14">
          <cell r="J14" t="str">
            <v>Interrupción en la operatividad de la infraestructura tecnológica de la Empresa</v>
          </cell>
        </row>
      </sheetData>
      <sheetData sheetId="1" refreshError="1">
        <row r="12">
          <cell r="A12" t="str">
            <v>R1</v>
          </cell>
        </row>
        <row r="13">
          <cell r="A13" t="str">
            <v>R2</v>
          </cell>
        </row>
        <row r="14">
          <cell r="A14" t="str">
            <v>R3</v>
          </cell>
        </row>
      </sheetData>
      <sheetData sheetId="2" refreshError="1">
        <row r="8">
          <cell r="C8" t="str">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ell>
        </row>
        <row r="11">
          <cell r="C11">
            <v>4</v>
          </cell>
          <cell r="D11">
            <v>3</v>
          </cell>
          <cell r="H11" t="str">
            <v>ZONA RIESGO ALTA</v>
          </cell>
          <cell r="I11" t="str">
            <v>REDUCIR EL RIESGO</v>
          </cell>
          <cell r="J11" t="str">
            <v>Mantener actualizados los activos de información de la Empresa, con el fin de controlar el numero de bases de datos de información relevante con que cuenta la Empresa.</v>
          </cell>
        </row>
        <row r="12">
          <cell r="C12">
            <v>1</v>
          </cell>
          <cell r="D12">
            <v>4</v>
          </cell>
          <cell r="H12" t="str">
            <v>ZONA RIESGO ALTA</v>
          </cell>
          <cell r="I12" t="str">
            <v>EVITAR EL RIESGO</v>
          </cell>
          <cell r="J12" t="str">
            <v>Partiicpar en al menos una capacitación en temas relacionados con seguridad y privacidad de la información orientada por la Alcaldía Mayor o Mintic</v>
          </cell>
        </row>
        <row r="13">
          <cell r="C13">
            <v>1</v>
          </cell>
          <cell r="D13">
            <v>3</v>
          </cell>
          <cell r="H13" t="str">
            <v>ZONA RIESGO MODERADA</v>
          </cell>
          <cell r="I13" t="str">
            <v>REDUCIR EL RIESGO</v>
          </cell>
          <cell r="J13" t="str">
            <v>Realizar seguimiento a la contratación de los servicios de mantenilmiento preventivo y correctivo del hardeware de la Empesa a través del Plan de Adquisiciones.</v>
          </cell>
        </row>
      </sheetData>
      <sheetData sheetId="3" refreshError="1"/>
      <sheetData sheetId="4" refreshError="1">
        <row r="12">
          <cell r="C12" t="str">
            <v>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v>
          </cell>
        </row>
        <row r="13">
          <cell r="C13"/>
        </row>
        <row r="14">
          <cell r="C14" t="str">
            <v xml:space="preserve">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ell>
        </row>
        <row r="15">
          <cell r="C15" t="str">
            <v xml:space="preserve">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ell>
        </row>
        <row r="16">
          <cell r="C16"/>
        </row>
        <row r="18">
          <cell r="C18" t="str">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v>
          </cell>
        </row>
      </sheetData>
      <sheetData sheetId="5" refreshError="1">
        <row r="11">
          <cell r="F11" t="str">
            <v>PROBABILIDAD</v>
          </cell>
          <cell r="J11">
            <v>56.666666666666664</v>
          </cell>
        </row>
        <row r="12">
          <cell r="F12" t="str">
            <v>IMPACTO</v>
          </cell>
          <cell r="J12">
            <v>56.666666666666664</v>
          </cell>
        </row>
        <row r="13">
          <cell r="F13" t="str">
            <v>IMPACTO</v>
          </cell>
          <cell r="J13">
            <v>85</v>
          </cell>
        </row>
      </sheetData>
      <sheetData sheetId="6" refreshError="1"/>
      <sheetData sheetId="7" refreshError="1"/>
      <sheetData sheetId="8" refreshError="1"/>
      <sheetData sheetId="9" refreshError="1">
        <row r="13">
          <cell r="C13">
            <v>4</v>
          </cell>
          <cell r="D13">
            <v>3</v>
          </cell>
        </row>
        <row r="14">
          <cell r="C14">
            <v>1</v>
          </cell>
          <cell r="D14">
            <v>4</v>
          </cell>
        </row>
        <row r="15">
          <cell r="C15">
            <v>1</v>
          </cell>
          <cell r="D15">
            <v>3</v>
          </cell>
        </row>
      </sheetData>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ATENCIÓN AL CIUDADANO</v>
          </cell>
          <cell r="J12" t="str">
            <v>Posibilidad de aceptar o solicitar dádivas a cambio de información privilegiada.</v>
          </cell>
        </row>
        <row r="13">
          <cell r="J13" t="str">
            <v>Posibilidad de incumplimiento o inefectividad en la atención al ciudadano por parte de la empresa</v>
          </cell>
        </row>
      </sheetData>
      <sheetData sheetId="1" refreshError="1">
        <row r="12">
          <cell r="A12" t="str">
            <v>R1</v>
          </cell>
        </row>
        <row r="13">
          <cell r="A13" t="str">
            <v>R2</v>
          </cell>
        </row>
      </sheetData>
      <sheetData sheetId="2" refreshError="1">
        <row r="8">
          <cell r="C8" t="str">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ell>
        </row>
        <row r="11">
          <cell r="C11">
            <v>2</v>
          </cell>
          <cell r="D11">
            <v>5</v>
          </cell>
          <cell r="H11" t="str">
            <v>ZONA RIESGO EXTREMA</v>
          </cell>
          <cell r="I11" t="str">
            <v>EVITAR EL RIESGO</v>
          </cell>
          <cell r="J11" t="str">
            <v>Registrar el control en un documento que permita su estandarización u oficialización.</v>
          </cell>
        </row>
        <row r="12">
          <cell r="C12">
            <v>3</v>
          </cell>
          <cell r="D12">
            <v>5</v>
          </cell>
          <cell r="H12" t="str">
            <v>ZONA RIESGO EXTREMA</v>
          </cell>
          <cell r="I12" t="str">
            <v>EVITAR EL RIESGO</v>
          </cell>
          <cell r="J12" t="str">
            <v>Elaborar el informe trimestral de percepción de la atención recibida para la presentación al Comité Institucional de Gestión y Desempeño cuando los resultados ameritan toma de decisiones.</v>
          </cell>
        </row>
      </sheetData>
      <sheetData sheetId="3" refreshError="1"/>
      <sheetData sheetId="4" refreshError="1">
        <row r="12">
          <cell r="C12" t="str">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v>
          </cell>
        </row>
        <row r="13">
          <cell r="C13"/>
        </row>
        <row r="14">
          <cell r="C14"/>
        </row>
        <row r="16">
          <cell r="C16" t="str">
            <v xml:space="preserve">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ell>
        </row>
      </sheetData>
      <sheetData sheetId="5" refreshError="1">
        <row r="11">
          <cell r="F11" t="str">
            <v>PROBABILIDAD</v>
          </cell>
          <cell r="J11">
            <v>85</v>
          </cell>
        </row>
        <row r="12">
          <cell r="F12" t="str">
            <v>PROBABILIDAD</v>
          </cell>
          <cell r="J12">
            <v>0</v>
          </cell>
        </row>
      </sheetData>
      <sheetData sheetId="6" refreshError="1"/>
      <sheetData sheetId="7" refreshError="1"/>
      <sheetData sheetId="8" refreshError="1"/>
      <sheetData sheetId="9" refreshError="1">
        <row r="13">
          <cell r="C13">
            <v>2</v>
          </cell>
          <cell r="D13">
            <v>5</v>
          </cell>
        </row>
        <row r="14">
          <cell r="C14">
            <v>3</v>
          </cell>
          <cell r="D14">
            <v>5</v>
          </cell>
        </row>
      </sheetData>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EVALUACIÓN Y SEGUIMIENTO</v>
          </cell>
          <cell r="J12" t="str">
            <v>Posibilidad de manipulación indebida de los informes de auditoria.</v>
          </cell>
        </row>
        <row r="13">
          <cell r="J13" t="str">
            <v>Posibilidad de entrega inoportuna de informes, respuestas, alertas y recomendaciones para el mejoramiento de la gestión institucional y del Sistema de Control Interno.</v>
          </cell>
        </row>
        <row r="14">
          <cell r="J14" t="str">
            <v>Posibilidad de rezago frente a las tendencias en materia de auditoría y Control Interno.</v>
          </cell>
        </row>
      </sheetData>
      <sheetData sheetId="1" refreshError="1">
        <row r="12">
          <cell r="A12" t="str">
            <v>R1</v>
          </cell>
        </row>
        <row r="13">
          <cell r="A13" t="str">
            <v>R2</v>
          </cell>
        </row>
        <row r="14">
          <cell r="A14" t="str">
            <v>R3</v>
          </cell>
        </row>
      </sheetData>
      <sheetData sheetId="2" refreshError="1">
        <row r="8">
          <cell r="C8" t="str">
            <v>Ser agente dinamizador del Sistema de Control Interno por medio de actividades en torno a los cinco (5) roles: Liderazgo estratégico, Enfoque hacia la prevención, Evaluación de la gestión del riesgo, Evaluación y seguimiento, Relación con entes externos de control.</v>
          </cell>
        </row>
        <row r="11">
          <cell r="C11">
            <v>2</v>
          </cell>
          <cell r="D11">
            <v>5</v>
          </cell>
          <cell r="H11" t="str">
            <v>ZONA RIESGO EXTREMA</v>
          </cell>
          <cell r="I11" t="str">
            <v>EVITAR EL RIESGO</v>
          </cell>
          <cell r="J11" t="str">
            <v>1. Diseñar y aplicar el formato para suscribir la declaración de impedimentos y conflictos de interés de los auditores.
2. Solicitar la apropiación de recursos para la 
adquisición de un software para la administración de las auditorias internas.</v>
          </cell>
        </row>
        <row r="12">
          <cell r="C12">
            <v>3</v>
          </cell>
          <cell r="D12">
            <v>4</v>
          </cell>
          <cell r="H12" t="str">
            <v>ZONA RIESGO EXTREMA</v>
          </cell>
          <cell r="I12" t="str">
            <v>EVITAR EL RIESGO</v>
          </cell>
          <cell r="J12" t="str">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ell>
        </row>
        <row r="13">
          <cell r="C13">
            <v>2</v>
          </cell>
          <cell r="D13">
            <v>3</v>
          </cell>
          <cell r="H13" t="str">
            <v>ZONA RIESGO MODERADA</v>
          </cell>
          <cell r="I13" t="str">
            <v>REDUCIR EL RIESGO</v>
          </cell>
          <cell r="J13" t="str">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ell>
        </row>
      </sheetData>
      <sheetData sheetId="3" refreshError="1"/>
      <sheetData sheetId="4" refreshError="1">
        <row r="12">
          <cell r="C12" t="str">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ell>
        </row>
        <row r="13">
          <cell r="C13" t="str">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v>
          </cell>
        </row>
        <row r="14">
          <cell r="C14" t="str">
            <v>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ell>
        </row>
        <row r="15">
          <cell r="C15" t="str">
            <v xml:space="preserve">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v>
          </cell>
        </row>
        <row r="16">
          <cell r="C16" t="str">
            <v>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ell>
        </row>
      </sheetData>
      <sheetData sheetId="5" refreshError="1">
        <row r="11">
          <cell r="F11" t="str">
            <v>PROBABILIDAD</v>
          </cell>
          <cell r="J11">
            <v>85</v>
          </cell>
        </row>
        <row r="12">
          <cell r="F12" t="str">
            <v>PROBABILIDAD</v>
          </cell>
          <cell r="J12">
            <v>80</v>
          </cell>
        </row>
        <row r="13">
          <cell r="F13" t="str">
            <v>PROBABILIDAD</v>
          </cell>
          <cell r="J13">
            <v>75</v>
          </cell>
        </row>
      </sheetData>
      <sheetData sheetId="6" refreshError="1"/>
      <sheetData sheetId="7" refreshError="1"/>
      <sheetData sheetId="8" refreshError="1"/>
      <sheetData sheetId="9" refreshError="1">
        <row r="13">
          <cell r="C13">
            <v>2</v>
          </cell>
          <cell r="D13">
            <v>5</v>
          </cell>
        </row>
        <row r="14">
          <cell r="C14">
            <v>3</v>
          </cell>
          <cell r="D14">
            <v>4</v>
          </cell>
        </row>
        <row r="15">
          <cell r="C15">
            <v>2</v>
          </cell>
          <cell r="D15">
            <v>3</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DE GRUPOS DE INTERÉS</v>
          </cell>
          <cell r="J12" t="str">
            <v>Posibilidad de divulgación de información incompleta, confusa e inoportuna.</v>
          </cell>
        </row>
      </sheetData>
      <sheetData sheetId="1" refreshError="1">
        <row r="12">
          <cell r="A12" t="str">
            <v>R1</v>
          </cell>
        </row>
      </sheetData>
      <sheetData sheetId="2" refreshError="1">
        <row r="8">
          <cell r="C8" t="str">
            <v>Desarrollar estrategias de comunicación para los diferentes públicos objetivo a nivel interno y externo, que permitan transmitir la información de manera veraz, clara y oportuna.</v>
          </cell>
        </row>
        <row r="11">
          <cell r="C11">
            <v>1</v>
          </cell>
          <cell r="D11">
            <v>4</v>
          </cell>
          <cell r="H11" t="str">
            <v>ZONA RIESGO ALTA</v>
          </cell>
          <cell r="I11" t="str">
            <v>EVITAR EL RIESGO</v>
          </cell>
          <cell r="J11" t="str">
            <v>Validar los datos con el responsable del proceso que suministra la información antes de su divulgación.</v>
          </cell>
        </row>
      </sheetData>
      <sheetData sheetId="3" refreshError="1"/>
      <sheetData sheetId="4" refreshError="1">
        <row r="12">
          <cell r="C12" t="str">
            <v>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v>
          </cell>
        </row>
        <row r="13">
          <cell r="C13"/>
        </row>
        <row r="14">
          <cell r="C14"/>
        </row>
      </sheetData>
      <sheetData sheetId="5" refreshError="1">
        <row r="11">
          <cell r="F11" t="str">
            <v>IMPACTO</v>
          </cell>
          <cell r="J11">
            <v>85</v>
          </cell>
        </row>
      </sheetData>
      <sheetData sheetId="6" refreshError="1"/>
      <sheetData sheetId="7" refreshError="1"/>
      <sheetData sheetId="8" refreshError="1"/>
      <sheetData sheetId="9" refreshError="1">
        <row r="13">
          <cell r="C13">
            <v>1</v>
          </cell>
          <cell r="D13">
            <v>4</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FORMULACIÓN DE INSTRUMENTOS</v>
          </cell>
          <cell r="J12" t="str">
            <v>Posibilidad de discrecionalidad en la toma de decisiones o uso indebido de información privilegiada para favorecimiento de un interés particular.</v>
          </cell>
        </row>
        <row r="13">
          <cell r="J13" t="str">
            <v>Posibilidad de retrasos en la formulación de los instrumentos de planeamiento.</v>
          </cell>
        </row>
        <row r="14">
          <cell r="J14" t="str">
            <v>Posibilidad de desactualización de estudios y diseños del proyecto.</v>
          </cell>
        </row>
      </sheetData>
      <sheetData sheetId="1" refreshError="1">
        <row r="12">
          <cell r="A12" t="str">
            <v>R1</v>
          </cell>
        </row>
        <row r="13">
          <cell r="A13" t="str">
            <v>R2</v>
          </cell>
        </row>
        <row r="14">
          <cell r="A14" t="str">
            <v>R3</v>
          </cell>
        </row>
      </sheetData>
      <sheetData sheetId="2" refreshError="1">
        <row r="8">
          <cell r="C8" t="str">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ell>
        </row>
        <row r="11">
          <cell r="C11">
            <v>2</v>
          </cell>
          <cell r="D11">
            <v>4</v>
          </cell>
          <cell r="H11" t="str">
            <v>ZONA RIESGO ALTA</v>
          </cell>
          <cell r="I11" t="str">
            <v>EVITAR EL RIESGO</v>
          </cell>
          <cell r="J11" t="str">
            <v>1. Sensibilizar al personal en el adecuado tratamiento de datos e información confidencial.</v>
          </cell>
        </row>
        <row r="12">
          <cell r="C12">
            <v>2</v>
          </cell>
          <cell r="D12">
            <v>4</v>
          </cell>
          <cell r="H12" t="str">
            <v>ZONA RIESGO ALTA</v>
          </cell>
          <cell r="I12" t="str">
            <v>EVITAR EL RIESGO</v>
          </cell>
          <cell r="J12" t="str">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ell>
        </row>
        <row r="13">
          <cell r="C13">
            <v>2</v>
          </cell>
          <cell r="D13">
            <v>4</v>
          </cell>
          <cell r="H13" t="str">
            <v>ZONA RIESGO ALTA</v>
          </cell>
          <cell r="I13" t="str">
            <v>EVITAR EL RIESGO</v>
          </cell>
          <cell r="J13" t="str">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ell>
        </row>
      </sheetData>
      <sheetData sheetId="3" refreshError="1"/>
      <sheetData sheetId="4" refreshError="1">
        <row r="12">
          <cell r="C12" t="str">
            <v>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v>
          </cell>
        </row>
        <row r="13">
          <cell r="C13"/>
        </row>
        <row r="14">
          <cell r="C14"/>
        </row>
        <row r="15">
          <cell r="C15"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ell>
        </row>
        <row r="18">
          <cell r="C18"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v>
          </cell>
        </row>
        <row r="19">
          <cell r="C19"/>
        </row>
        <row r="20">
          <cell r="C20"/>
        </row>
      </sheetData>
      <sheetData sheetId="5" refreshError="1">
        <row r="11">
          <cell r="F11" t="str">
            <v>PROBABILIDAD</v>
          </cell>
          <cell r="J11">
            <v>85</v>
          </cell>
        </row>
        <row r="12">
          <cell r="F12" t="str">
            <v>PROBABILIDAD</v>
          </cell>
          <cell r="J12">
            <v>28.333333333333332</v>
          </cell>
        </row>
        <row r="13">
          <cell r="F13" t="str">
            <v>PROBABILIDAD</v>
          </cell>
          <cell r="J13">
            <v>42.5</v>
          </cell>
        </row>
      </sheetData>
      <sheetData sheetId="6" refreshError="1"/>
      <sheetData sheetId="7" refreshError="1"/>
      <sheetData sheetId="8" refreshError="1"/>
      <sheetData sheetId="9" refreshError="1">
        <row r="13">
          <cell r="C13">
            <v>2</v>
          </cell>
          <cell r="D13">
            <v>4</v>
          </cell>
        </row>
        <row r="14">
          <cell r="C14">
            <v>2</v>
          </cell>
          <cell r="D14">
            <v>4</v>
          </cell>
        </row>
        <row r="15">
          <cell r="C15">
            <v>2</v>
          </cell>
          <cell r="D15">
            <v>4</v>
          </cell>
        </row>
      </sheetData>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EVALUACIÓN FINANCIERA DE PROYECTOS</v>
          </cell>
          <cell r="J12" t="str">
            <v>Posibilidad de reportes errados o inexactos de información oficial sobre el estado de los negocios fiduciarios.</v>
          </cell>
        </row>
        <row r="13">
          <cell r="K13" t="str">
            <v xml:space="preserve">Reprocesos en el trámite de instrucciones, y documentos fiduciarios
Rotación de miembros de Junta y supervisores de contratos. </v>
          </cell>
        </row>
      </sheetData>
      <sheetData sheetId="1" refreshError="1">
        <row r="12">
          <cell r="A12" t="str">
            <v>R1</v>
          </cell>
        </row>
        <row r="13">
          <cell r="A13" t="str">
            <v>R2</v>
          </cell>
        </row>
      </sheetData>
      <sheetData sheetId="2" refreshError="1">
        <row r="8">
          <cell r="C8" t="str">
            <v>Determinar la viabilidad económica y financiera de los proyectos priorizados de la Empresa, así como constituir y realizar el seguimiento a los esquemas fiduciarios que se requieran.</v>
          </cell>
        </row>
        <row r="11">
          <cell r="C11">
            <v>5</v>
          </cell>
          <cell r="D11">
            <v>4</v>
          </cell>
          <cell r="H11" t="str">
            <v>ZONA RIESGO EXTREMA</v>
          </cell>
          <cell r="I11" t="str">
            <v>EVITAR EL RIESGO</v>
          </cell>
        </row>
        <row r="12">
          <cell r="C12">
            <v>5</v>
          </cell>
          <cell r="D12">
            <v>4</v>
          </cell>
          <cell r="H12" t="str">
            <v>ZONA RIESGO EXTREMA</v>
          </cell>
          <cell r="I12" t="str">
            <v>EVITAR EL RIESGO</v>
          </cell>
        </row>
      </sheetData>
      <sheetData sheetId="3" refreshError="1"/>
      <sheetData sheetId="4" refreshError="1">
        <row r="13">
          <cell r="C13" t="str">
            <v>No se encuentra documentado el control.</v>
          </cell>
        </row>
        <row r="14">
          <cell r="C14"/>
        </row>
        <row r="15">
          <cell r="C15"/>
        </row>
      </sheetData>
      <sheetData sheetId="5" refreshError="1">
        <row r="11">
          <cell r="F11" t="str">
            <v>PROBABILIDAD</v>
          </cell>
          <cell r="J11">
            <v>0</v>
          </cell>
        </row>
        <row r="12">
          <cell r="F12"/>
          <cell r="J12">
            <v>0</v>
          </cell>
        </row>
      </sheetData>
      <sheetData sheetId="6" refreshError="1"/>
      <sheetData sheetId="7" refreshError="1"/>
      <sheetData sheetId="8" refreshError="1"/>
      <sheetData sheetId="9" refreshError="1">
        <row r="13">
          <cell r="C13">
            <v>5</v>
          </cell>
          <cell r="D13">
            <v>4</v>
          </cell>
        </row>
        <row r="14">
          <cell r="C14">
            <v>5</v>
          </cell>
          <cell r="D14">
            <v>4</v>
          </cell>
        </row>
      </sheetData>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PREDIAL Y SOCIAL</v>
          </cell>
          <cell r="J12" t="str">
            <v>Posibilidad de uso indebido de información privilegiada para favorecimiento de un interés particular.</v>
          </cell>
        </row>
        <row r="24">
          <cell r="B24" t="str">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ell>
        </row>
      </sheetData>
      <sheetData sheetId="1" refreshError="1">
        <row r="12">
          <cell r="A12" t="str">
            <v>R1</v>
          </cell>
        </row>
      </sheetData>
      <sheetData sheetId="2" refreshError="1">
        <row r="11">
          <cell r="C11">
            <v>3</v>
          </cell>
          <cell r="D11">
            <v>4</v>
          </cell>
          <cell r="H11" t="str">
            <v>ZONA RIESGO EXTREMA</v>
          </cell>
          <cell r="I11" t="str">
            <v>EVITAR EL RIESGO</v>
          </cell>
          <cell r="J11" t="str">
            <v>Socializar el Código de Integridad en los equipos de trabajo de la Dirección de Predios y de la Oficina de Gestión Social y los protocolos de la información según su clasificación.</v>
          </cell>
        </row>
      </sheetData>
      <sheetData sheetId="3" refreshError="1"/>
      <sheetData sheetId="4" refreshError="1">
        <row r="12">
          <cell r="C12" t="str">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v>
          </cell>
        </row>
        <row r="13">
          <cell r="C13"/>
        </row>
        <row r="14">
          <cell r="C14"/>
        </row>
      </sheetData>
      <sheetData sheetId="5" refreshError="1">
        <row r="11">
          <cell r="F11" t="str">
            <v>PROBABILIDAD</v>
          </cell>
          <cell r="J11">
            <v>85</v>
          </cell>
        </row>
      </sheetData>
      <sheetData sheetId="6" refreshError="1"/>
      <sheetData sheetId="7" refreshError="1"/>
      <sheetData sheetId="8" refreshError="1"/>
      <sheetData sheetId="9" refreshError="1">
        <row r="13">
          <cell r="C13">
            <v>3</v>
          </cell>
          <cell r="D13">
            <v>4</v>
          </cell>
        </row>
      </sheetData>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EJECUCIÓN DE PROYECTOS</v>
          </cell>
          <cell r="J12" t="str">
            <v>Posibilidad de recibir o solicitar dádivas para estructurar documentos técnicos preliminares orientados a un interés particular.</v>
          </cell>
        </row>
        <row r="13">
          <cell r="J13" t="str">
            <v>Posibilidad de aceptar o solicitar dádivas para recibir parcial y/o final un producto u obra sin el cumplimiento de los requisitos técnicos.</v>
          </cell>
        </row>
      </sheetData>
      <sheetData sheetId="1" refreshError="1">
        <row r="12">
          <cell r="A12" t="str">
            <v>R1</v>
          </cell>
        </row>
        <row r="13">
          <cell r="A13" t="str">
            <v>R2</v>
          </cell>
        </row>
      </sheetData>
      <sheetData sheetId="2" refreshError="1">
        <row r="8">
          <cell r="C8" t="str">
            <v>Gestionar la elaboración de los diseños técnicos y urbanísticos, así como ejecutar las obras de urbanismo y construcción necesarias para el desarrollo de los proyectos de la empresa.</v>
          </cell>
        </row>
        <row r="11">
          <cell r="C11">
            <v>2</v>
          </cell>
          <cell r="D11">
            <v>3</v>
          </cell>
          <cell r="H11" t="str">
            <v>ZONA RIESGO MODERADA</v>
          </cell>
          <cell r="I11" t="str">
            <v>EVITAR EL RIESGO</v>
          </cell>
          <cell r="J11" t="str">
            <v xml:space="preserve">Establecer un mecanismo de registro de control de cambios de los DTS. </v>
          </cell>
        </row>
        <row r="12">
          <cell r="C12">
            <v>2</v>
          </cell>
          <cell r="D12">
            <v>3</v>
          </cell>
          <cell r="H12" t="str">
            <v>ZONA RIESGO MODERADA</v>
          </cell>
          <cell r="I12" t="str">
            <v>EVITAR EL RIESGO</v>
          </cell>
          <cell r="J12" t="str">
            <v xml:space="preserve">Establecer un mecanismo de registro de control de cambios de los DTS. </v>
          </cell>
        </row>
      </sheetData>
      <sheetData sheetId="3" refreshError="1"/>
      <sheetData sheetId="4" refreshError="1">
        <row r="12">
          <cell r="C12"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row r="13">
          <cell r="C13">
            <v>0</v>
          </cell>
        </row>
        <row r="14">
          <cell r="C14">
            <v>0</v>
          </cell>
        </row>
        <row r="15">
          <cell r="C15"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sheetData>
      <sheetData sheetId="5" refreshError="1">
        <row r="11">
          <cell r="F11" t="str">
            <v>PROBABILIDAD</v>
          </cell>
          <cell r="J11">
            <v>85</v>
          </cell>
        </row>
        <row r="12">
          <cell r="F12" t="str">
            <v>PROBABILIDAD</v>
          </cell>
          <cell r="J12">
            <v>28.333333333333332</v>
          </cell>
        </row>
      </sheetData>
      <sheetData sheetId="6" refreshError="1"/>
      <sheetData sheetId="7" refreshError="1"/>
      <sheetData sheetId="8" refreshError="1"/>
      <sheetData sheetId="9" refreshError="1">
        <row r="13">
          <cell r="C13">
            <v>2</v>
          </cell>
          <cell r="D13">
            <v>3</v>
          </cell>
        </row>
        <row r="14">
          <cell r="C14">
            <v>2</v>
          </cell>
          <cell r="D14">
            <v>3</v>
          </cell>
        </row>
      </sheetData>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COMERCIALIZACIÓN</v>
          </cell>
          <cell r="J12" t="str">
            <v>Posibilidad de favorecimiento a terceros en los procesos de comercialización.</v>
          </cell>
        </row>
        <row r="13">
          <cell r="J13" t="str">
            <v>Posibilidad de que los predios susceptibles de comercializar se conviertan en activos improductivos y no se pueda concretar un negocio inmobiliario para el desarrollo del proyecto de renovación urbana.</v>
          </cell>
        </row>
      </sheetData>
      <sheetData sheetId="1" refreshError="1">
        <row r="12">
          <cell r="A12" t="str">
            <v>R1</v>
          </cell>
        </row>
        <row r="13">
          <cell r="A13" t="str">
            <v>R2</v>
          </cell>
        </row>
      </sheetData>
      <sheetData sheetId="2" refreshError="1">
        <row r="8">
          <cell r="C8" t="str">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ell>
        </row>
        <row r="11">
          <cell r="C11">
            <v>1</v>
          </cell>
          <cell r="D11">
            <v>5</v>
          </cell>
          <cell r="H11" t="str">
            <v>ZONA RIESGO ALTA</v>
          </cell>
          <cell r="I11" t="str">
            <v>EVITAR EL RIESGO</v>
          </cell>
          <cell r="J11" t="str">
            <v>Publicar los procesos de comercialización (convocatorias) en el sitio web de la Empresa.</v>
          </cell>
        </row>
        <row r="12">
          <cell r="C12">
            <v>4</v>
          </cell>
          <cell r="D12">
            <v>4</v>
          </cell>
          <cell r="H12" t="str">
            <v>ZONA RIESGO EXTREMA</v>
          </cell>
          <cell r="I12" t="str">
            <v>EVITAR EL RIESGO</v>
          </cell>
          <cell r="J12" t="str">
            <v>Identificar las zonas susceptibles de comercialización desde la planeación del proyecto y definir las estrategias de comercialización.</v>
          </cell>
        </row>
      </sheetData>
      <sheetData sheetId="3" refreshError="1"/>
      <sheetData sheetId="4" refreshError="1">
        <row r="12">
          <cell r="C12" t="str">
            <v>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v>
          </cell>
        </row>
        <row r="13">
          <cell r="C13"/>
        </row>
        <row r="14">
          <cell r="C14"/>
        </row>
        <row r="15">
          <cell r="C15" t="str">
            <v>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ell>
        </row>
      </sheetData>
      <sheetData sheetId="5" refreshError="1">
        <row r="11">
          <cell r="F11" t="str">
            <v>PROBABILIDAD</v>
          </cell>
          <cell r="J11">
            <v>85</v>
          </cell>
        </row>
        <row r="12">
          <cell r="F12" t="str">
            <v>IMPACTO</v>
          </cell>
          <cell r="J12">
            <v>28.333333333333332</v>
          </cell>
        </row>
      </sheetData>
      <sheetData sheetId="6" refreshError="1"/>
      <sheetData sheetId="7" refreshError="1"/>
      <sheetData sheetId="8" refreshError="1"/>
      <sheetData sheetId="9" refreshError="1">
        <row r="13">
          <cell r="C13">
            <v>1</v>
          </cell>
          <cell r="D13">
            <v>5</v>
          </cell>
        </row>
        <row r="14">
          <cell r="C14">
            <v>4</v>
          </cell>
          <cell r="D14">
            <v>4</v>
          </cell>
        </row>
      </sheetData>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DIRECCIÓN, GESTIÓN Y SEGUIMIENTO DE PROYECTOS</v>
          </cell>
          <cell r="J12" t="str">
            <v>Posibilidad de brindar información desactualizada e inexacta del avance de los proyectos.</v>
          </cell>
        </row>
      </sheetData>
      <sheetData sheetId="1" refreshError="1">
        <row r="12">
          <cell r="A12" t="str">
            <v>R1</v>
          </cell>
        </row>
      </sheetData>
      <sheetData sheetId="2" refreshError="1">
        <row r="8">
          <cell r="C8" t="str">
            <v>Liderar, gestionar y realizar seguimiento al desarrollo integral de los proyectos para garantizar su ejecución de acuerdo con la misionalidad de la Empresa.</v>
          </cell>
        </row>
        <row r="11">
          <cell r="C11">
            <v>1</v>
          </cell>
          <cell r="D11">
            <v>3</v>
          </cell>
          <cell r="H11" t="str">
            <v>ZONA RIESGO MODERADA</v>
          </cell>
          <cell r="I11" t="str">
            <v>REDUCIR EL RIESGO</v>
          </cell>
          <cell r="J11" t="str">
            <v>Con los instrumentos de seguimiento implementados por la Subgerencia de Planeación y Administración de Proyectos, estructurando el proceso para un eficiente seguimiento a los proyectos.</v>
          </cell>
        </row>
      </sheetData>
      <sheetData sheetId="3" refreshError="1"/>
      <sheetData sheetId="4" refreshError="1">
        <row r="12">
          <cell r="C12" t="str">
            <v>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v>
          </cell>
        </row>
        <row r="13">
          <cell r="C13"/>
        </row>
        <row r="14">
          <cell r="C14"/>
        </row>
      </sheetData>
      <sheetData sheetId="5" refreshError="1">
        <row r="11">
          <cell r="F11" t="str">
            <v>PROBABILIDAD</v>
          </cell>
          <cell r="J11">
            <v>70</v>
          </cell>
        </row>
      </sheetData>
      <sheetData sheetId="6" refreshError="1"/>
      <sheetData sheetId="7" refreshError="1"/>
      <sheetData sheetId="8" refreshError="1"/>
      <sheetData sheetId="9" refreshError="1">
        <row r="13">
          <cell r="C13">
            <v>1</v>
          </cell>
          <cell r="D13">
            <v>3</v>
          </cell>
        </row>
      </sheetData>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JURÍDICA Y CONTRACTUAL</v>
          </cell>
          <cell r="J12" t="str">
            <v>Posibilidad de manipulación indebida de procesos judiciales para favorecer un interés particular.</v>
          </cell>
        </row>
        <row r="13">
          <cell r="J13" t="str">
            <v>Estudios previos, Términos de Referencia o Pliego de Condiciones manipulados o hechos a la medida de un contratista en particular.</v>
          </cell>
        </row>
        <row r="14">
          <cell r="J14" t="str">
            <v>Posibilidad de retrasos y/o vencimiento en los trámites contractuales y legales.</v>
          </cell>
        </row>
      </sheetData>
      <sheetData sheetId="1" refreshError="1">
        <row r="12">
          <cell r="A12" t="str">
            <v>R1</v>
          </cell>
        </row>
        <row r="13">
          <cell r="A13" t="str">
            <v>R2</v>
          </cell>
        </row>
        <row r="14">
          <cell r="A14" t="str">
            <v>R3</v>
          </cell>
        </row>
      </sheetData>
      <sheetData sheetId="2" refreshError="1">
        <row r="8">
          <cell r="C8" t="str">
            <v>Adelantar los procesos jurídicos y de contratación relacionados con el desarrollo de la misión de la Empresa de Renovación y Desarrollo Urbano de Bogotá.</v>
          </cell>
        </row>
        <row r="11">
          <cell r="C11">
            <v>2</v>
          </cell>
          <cell r="D11">
            <v>3</v>
          </cell>
          <cell r="H11" t="str">
            <v>ZONA RIESGO MODERADA</v>
          </cell>
          <cell r="I11" t="str">
            <v>EVITAR EL RIESGO</v>
          </cell>
          <cell r="J11" t="str">
            <v>Realizar seguimiento a los procesos judiciales y del desempeño de la Defensa Judicial a través del SIPROJ y del Comité de Defensa Judicial, así como a través de los informes que se reportan a la Oficina de Control Interno.</v>
          </cell>
        </row>
        <row r="12">
          <cell r="C12">
            <v>2</v>
          </cell>
          <cell r="D12">
            <v>5</v>
          </cell>
          <cell r="H12" t="str">
            <v>ZONA RIESGO EXTREMA</v>
          </cell>
          <cell r="I12" t="str">
            <v>EVITAR EL RIESGO</v>
          </cell>
          <cell r="J12" t="str">
            <v>Realizar seguimiento a trámites contractuales a través del Comité de Contratación y publicar los procesos a través del la plataforma SECOP.</v>
          </cell>
        </row>
        <row r="13">
          <cell r="C13">
            <v>2</v>
          </cell>
          <cell r="D13">
            <v>4</v>
          </cell>
          <cell r="H13" t="str">
            <v>ZONA RIESGO ALTA</v>
          </cell>
          <cell r="I13" t="str">
            <v>EVITAR EL RIESGO</v>
          </cell>
          <cell r="J13" t="str">
            <v>Mantener actualizada la matriz de seguimiento contractual y legal.</v>
          </cell>
        </row>
      </sheetData>
      <sheetData sheetId="3" refreshError="1"/>
      <sheetData sheetId="4" refreshError="1">
        <row r="12">
          <cell r="C12" t="str">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ell>
        </row>
        <row r="15">
          <cell r="C15" t="str">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ell>
        </row>
        <row r="18">
          <cell r="C18" t="str">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v>
          </cell>
        </row>
        <row r="19">
          <cell r="C19" t="str">
            <v>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ell>
        </row>
      </sheetData>
      <sheetData sheetId="5" refreshError="1">
        <row r="11">
          <cell r="F11" t="str">
            <v>PROBABILIDAD</v>
          </cell>
          <cell r="J11">
            <v>85</v>
          </cell>
        </row>
        <row r="12">
          <cell r="F12" t="str">
            <v>PROBABILIDAD</v>
          </cell>
          <cell r="J12">
            <v>28.333333333333332</v>
          </cell>
        </row>
        <row r="13">
          <cell r="F13" t="str">
            <v>PROBABILIDAD</v>
          </cell>
          <cell r="J13">
            <v>42.5</v>
          </cell>
        </row>
      </sheetData>
      <sheetData sheetId="6" refreshError="1"/>
      <sheetData sheetId="7" refreshError="1"/>
      <sheetData sheetId="8" refreshError="1"/>
      <sheetData sheetId="9" refreshError="1">
        <row r="13">
          <cell r="C13">
            <v>2</v>
          </cell>
          <cell r="D13">
            <v>3</v>
          </cell>
        </row>
        <row r="14">
          <cell r="C14">
            <v>2</v>
          </cell>
          <cell r="D14">
            <v>5</v>
          </cell>
        </row>
        <row r="15">
          <cell r="C15">
            <v>2</v>
          </cell>
          <cell r="D15">
            <v>4</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ru.gov.co/sites/default/files/planeacion/Plan%20Estrategico%20TH%202020%20.pdf"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00679-4C4E-4487-BD05-5887018B9747}">
  <dimension ref="A1:X42"/>
  <sheetViews>
    <sheetView tabSelected="1" topLeftCell="U18" zoomScale="75" zoomScaleNormal="75" workbookViewId="0">
      <selection activeCell="U19" sqref="U19"/>
    </sheetView>
  </sheetViews>
  <sheetFormatPr baseColWidth="10" defaultRowHeight="15" x14ac:dyDescent="0.25"/>
  <cols>
    <col min="1" max="1" width="14.85546875" style="35" customWidth="1"/>
    <col min="3" max="3" width="20.85546875" customWidth="1"/>
    <col min="4" max="4" width="16.28515625" customWidth="1"/>
    <col min="5" max="5" width="12.5703125" customWidth="1"/>
    <col min="6" max="7" width="0" hidden="1" customWidth="1"/>
    <col min="8" max="8" width="73.28515625" hidden="1" customWidth="1"/>
    <col min="9" max="9" width="17.7109375" hidden="1" customWidth="1"/>
    <col min="14" max="14" width="13.5703125" customWidth="1"/>
    <col min="15" max="15" width="30.5703125" customWidth="1"/>
    <col min="16" max="16" width="11.140625" customWidth="1"/>
    <col min="17" max="17" width="78.7109375" customWidth="1"/>
    <col min="18" max="18" width="51.7109375" customWidth="1"/>
    <col min="19" max="19" width="9.85546875" customWidth="1"/>
    <col min="20" max="20" width="72.140625" customWidth="1"/>
    <col min="21" max="21" width="80.5703125" customWidth="1"/>
    <col min="22" max="22" width="8.28515625" customWidth="1"/>
    <col min="23" max="23" width="127.42578125" customWidth="1"/>
    <col min="24" max="24" width="141.85546875" customWidth="1"/>
  </cols>
  <sheetData>
    <row r="1" spans="1:24" x14ac:dyDescent="0.25">
      <c r="A1" s="100" t="s">
        <v>84</v>
      </c>
      <c r="B1" s="100"/>
      <c r="C1" s="100"/>
      <c r="D1" s="100"/>
      <c r="E1" s="100"/>
      <c r="F1" s="100"/>
      <c r="G1" s="100"/>
      <c r="H1" s="100"/>
      <c r="I1" s="100"/>
      <c r="J1" s="100"/>
      <c r="K1" s="100"/>
      <c r="L1" s="100"/>
      <c r="M1" s="100"/>
      <c r="N1" s="100"/>
      <c r="O1" s="100"/>
      <c r="P1" s="100"/>
      <c r="Q1" s="100"/>
      <c r="R1" s="100"/>
    </row>
    <row r="2" spans="1:24" x14ac:dyDescent="0.25">
      <c r="A2" s="99" t="s">
        <v>124</v>
      </c>
      <c r="B2" s="99"/>
      <c r="C2" s="99"/>
      <c r="D2" s="99"/>
      <c r="E2" s="99"/>
      <c r="F2" s="99"/>
      <c r="G2" s="99"/>
      <c r="H2" s="99"/>
      <c r="I2" s="99"/>
      <c r="J2" s="99"/>
      <c r="K2" s="99"/>
      <c r="L2" s="99"/>
      <c r="M2" s="99"/>
      <c r="N2" s="99"/>
      <c r="O2" s="99"/>
      <c r="P2" s="99"/>
      <c r="Q2" s="99"/>
      <c r="R2" s="99"/>
    </row>
    <row r="3" spans="1:24" x14ac:dyDescent="0.25">
      <c r="A3" s="85" t="s">
        <v>86</v>
      </c>
      <c r="B3" s="85" t="s">
        <v>2</v>
      </c>
      <c r="C3" s="85" t="s">
        <v>3</v>
      </c>
      <c r="D3" s="86" t="s">
        <v>34</v>
      </c>
      <c r="E3" s="88" t="s">
        <v>4</v>
      </c>
      <c r="F3" s="88"/>
      <c r="G3" s="86" t="s">
        <v>33</v>
      </c>
      <c r="H3" s="86" t="s">
        <v>11</v>
      </c>
      <c r="I3" s="86" t="s">
        <v>12</v>
      </c>
      <c r="J3" s="88" t="s">
        <v>5</v>
      </c>
      <c r="K3" s="88"/>
      <c r="L3" s="88"/>
      <c r="M3" s="88" t="s">
        <v>6</v>
      </c>
      <c r="N3" s="88" t="s">
        <v>7</v>
      </c>
      <c r="O3" s="88" t="s">
        <v>8</v>
      </c>
      <c r="P3" s="81" t="s">
        <v>126</v>
      </c>
      <c r="Q3" s="82"/>
      <c r="R3" s="83"/>
      <c r="S3" s="81" t="s">
        <v>157</v>
      </c>
      <c r="T3" s="82"/>
      <c r="U3" s="83"/>
      <c r="V3" s="81" t="s">
        <v>236</v>
      </c>
      <c r="W3" s="82"/>
      <c r="X3" s="83"/>
    </row>
    <row r="4" spans="1:24" ht="36" x14ac:dyDescent="0.25">
      <c r="A4" s="85"/>
      <c r="B4" s="85"/>
      <c r="C4" s="85"/>
      <c r="D4" s="87"/>
      <c r="E4" s="36" t="s">
        <v>9</v>
      </c>
      <c r="F4" s="36" t="s">
        <v>10</v>
      </c>
      <c r="G4" s="87"/>
      <c r="H4" s="87"/>
      <c r="I4" s="87"/>
      <c r="J4" s="36" t="s">
        <v>13</v>
      </c>
      <c r="K4" s="36" t="s">
        <v>14</v>
      </c>
      <c r="L4" s="36" t="s">
        <v>15</v>
      </c>
      <c r="M4" s="88"/>
      <c r="N4" s="88"/>
      <c r="O4" s="88"/>
      <c r="P4" s="44" t="s">
        <v>75</v>
      </c>
      <c r="Q4" s="44" t="s">
        <v>76</v>
      </c>
      <c r="R4" s="44" t="s">
        <v>77</v>
      </c>
      <c r="S4" s="47" t="s">
        <v>75</v>
      </c>
      <c r="T4" s="47" t="s">
        <v>76</v>
      </c>
      <c r="U4" s="47" t="s">
        <v>77</v>
      </c>
      <c r="V4" s="68" t="s">
        <v>75</v>
      </c>
      <c r="W4" s="68" t="s">
        <v>76</v>
      </c>
      <c r="X4" s="68" t="s">
        <v>77</v>
      </c>
    </row>
    <row r="5" spans="1:24" ht="255" customHeight="1" x14ac:dyDescent="0.25">
      <c r="A5" s="42" t="s">
        <v>87</v>
      </c>
      <c r="B5" s="37" t="str">
        <f>[1]IDENTIFICACIÓN!A12</f>
        <v>R1</v>
      </c>
      <c r="C5" s="37" t="str">
        <f>'[1]CONTEXTO ESTRATEGICO'!J12</f>
        <v>Posibilidad de desarticulación de los instrumentos de planeación con los lineamientos distritales, la normatividad vigente y las necesidades reales de la ciudadanía.</v>
      </c>
      <c r="D5" s="38" t="s">
        <v>35</v>
      </c>
      <c r="E5" s="37">
        <f>[1]ANALISIS!C11</f>
        <v>1</v>
      </c>
      <c r="F5" s="37">
        <f>[1]ANALISIS!D11</f>
        <v>3</v>
      </c>
      <c r="G5" s="20" t="str">
        <f>[1]ANALISIS!H11</f>
        <v>ZONA RIESGO MODERADA</v>
      </c>
      <c r="H5" s="37" t="str">
        <f>CONCATENATE('[1]VALORACION CONTROLES'!C12,". ",'[1]VALORACION CONTROLES'!C13,". ",'[1]VALORACION CONTROLES'!C14)</f>
        <v xml:space="preserve">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 . </v>
      </c>
      <c r="I5" s="40" t="str">
        <f>'[1]VALORACIÓN DEL RIESGO'!F11</f>
        <v>PROBABILIDAD</v>
      </c>
      <c r="J5" s="37">
        <f>IF(C5="",0,(IF('[1]VALORACIÓN DEL RIESGO'!J11&lt;50,'[1]MAPA DE RIESGO'!C13,(IF(AND('[1]VALORACIÓN DEL RIESGO'!J11&gt;=51,I5="IMPACTO"),E5,(IF(AND('[1]VALORACIÓN DEL RIESGO'!J11&gt;=51,'[1]VALORACIÓN DEL RIESGO'!J11&lt;=75,I5="PROBABILIDAD"),(IF(E5-1&lt;=0,1,E5-1)),(IF(AND('[1]VALORACIÓN DEL RIESGO'!J11&gt;=76,'[1]VALORACIÓN DEL RIESGO'!J11&lt;=100,I5="PROBABILIDAD"),(IF(E5-2&lt;=0,1,E5-2)))))))))))</f>
        <v>1</v>
      </c>
      <c r="K5" s="37">
        <f>IF(C5="",0,(IF('[1]VALORACIÓN DEL RIESGO'!J11&lt;50,'[1]MAPA DE RIESGO'!D13,(IF(AND('[1]VALORACIÓN DEL RIESGO'!J11&gt;=51,I5="PROBABILIDAD"),F5,(IF(AND('[1]VALORACIÓN DEL RIESGO'!J11&gt;=51,'[1]VALORACIÓN DEL RIESGO'!J11&lt;=75,I5="IMPACTO"),(IF(F5-1&lt;=0,1,F5-1)),(IF(AND('[1]VALORACIÓN DEL RIESGO'!J11&gt;=76,'[1]VALORACIÓN DEL RIESGO'!J11&lt;=100,I5="IMPACTO"),(IF(F5-2&lt;=0,1,F5-2)))))))))))</f>
        <v>3</v>
      </c>
      <c r="L5" s="37">
        <f>(J5*K5)*4</f>
        <v>12</v>
      </c>
      <c r="M5" s="20" t="str">
        <f>IF(OR(AND(J5=3,K5=4),AND(J5=2,K5=5),AND(L5&gt;=52,L5&lt;=100)),"ZONA RIESGO EXTREMA",IF(OR(AND(J5=5,K5=2),AND(J5=4,K5=3),AND(J5=1,K5=4),AND(L5=20),AND(L5&gt;=28,L5&lt;=48)),"ZONA RIESGO ALTA",IF(OR(AND(J5=1,K5=3),AND(J5=4,K5=1),AND(L5=24)),"ZONA RIESGO MODERADA",IF(AND(L5&gt;=4,L5&lt;=16),"ZONA RIESGO BAJA"))))</f>
        <v>ZONA RIESGO MODERADA</v>
      </c>
      <c r="N5" s="37" t="str">
        <f>[1]ANALISIS!I11</f>
        <v>REDUCIR EL RIESGO</v>
      </c>
      <c r="O5" s="37" t="str">
        <f>[1]ANALISIS!J11</f>
        <v>Generar un sistema de alertas con base en el avance del plan de acción a fin de identificar las actividades que no tienen un nivel de avance óptimo y puedan afectar el cumplimiento de los objetivos estratégicos.</v>
      </c>
      <c r="P5" s="34">
        <v>0.25</v>
      </c>
      <c r="Q5" s="33" t="s">
        <v>79</v>
      </c>
      <c r="R5" s="33" t="s">
        <v>260</v>
      </c>
      <c r="S5" s="34">
        <v>0.5</v>
      </c>
      <c r="T5" s="53" t="s">
        <v>158</v>
      </c>
      <c r="U5" s="33" t="s">
        <v>232</v>
      </c>
      <c r="V5" s="58">
        <v>0.75</v>
      </c>
      <c r="W5" s="57" t="s">
        <v>261</v>
      </c>
      <c r="X5" s="57" t="s">
        <v>262</v>
      </c>
    </row>
    <row r="6" spans="1:24" ht="165.75" customHeight="1" x14ac:dyDescent="0.25">
      <c r="A6" s="42" t="s">
        <v>88</v>
      </c>
      <c r="B6" s="37" t="str">
        <f>'G Grupos Inter'!A8</f>
        <v>R1</v>
      </c>
      <c r="C6" s="37" t="str">
        <f>'G Grupos Inter'!B8</f>
        <v>Posibilidad de divulgación de información incompleta, confusa e inoportuna.</v>
      </c>
      <c r="D6" s="38" t="str">
        <f>'G Grupos Inter'!C8</f>
        <v>ESTRATÉGICO</v>
      </c>
      <c r="E6" s="37">
        <f>'G Grupos Inter'!D8</f>
        <v>1</v>
      </c>
      <c r="F6" s="37">
        <f>'G Grupos Inter'!E8</f>
        <v>4</v>
      </c>
      <c r="G6" s="20" t="str">
        <f>'G Grupos Inter'!F8</f>
        <v>ZONA RIESGO ALTA</v>
      </c>
      <c r="H6" s="37" t="str">
        <f>'G Grupos Inter'!G8</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I6" s="40" t="str">
        <f>'G Grupos Inter'!H8</f>
        <v>IMPACTO</v>
      </c>
      <c r="J6" s="37">
        <f>'G Grupos Inter'!I8</f>
        <v>1</v>
      </c>
      <c r="K6" s="37">
        <f>'G Grupos Inter'!J8</f>
        <v>2</v>
      </c>
      <c r="L6" s="37">
        <f>'G Grupos Inter'!K8</f>
        <v>8</v>
      </c>
      <c r="M6" s="20" t="str">
        <f>'G Grupos Inter'!L8</f>
        <v>ZONA RIESGO BAJA</v>
      </c>
      <c r="N6" s="37" t="str">
        <f>'G Grupos Inter'!M8</f>
        <v>EVITAR EL RIESGO</v>
      </c>
      <c r="O6" s="37" t="str">
        <f>'G Grupos Inter'!N8</f>
        <v>Validar los datos con el responsable del proceso que suministra la información antes de su divulgación.</v>
      </c>
      <c r="P6" s="34">
        <v>0.33</v>
      </c>
      <c r="Q6" s="33" t="s">
        <v>127</v>
      </c>
      <c r="R6" s="33" t="s">
        <v>110</v>
      </c>
      <c r="S6" s="34">
        <v>0.66</v>
      </c>
      <c r="T6" s="33" t="s">
        <v>127</v>
      </c>
      <c r="U6" s="33" t="s">
        <v>233</v>
      </c>
      <c r="V6" s="70">
        <v>1</v>
      </c>
      <c r="W6" s="72" t="s">
        <v>258</v>
      </c>
      <c r="X6" s="57"/>
    </row>
    <row r="7" spans="1:24" ht="153" x14ac:dyDescent="0.25">
      <c r="A7" s="89" t="s">
        <v>89</v>
      </c>
      <c r="B7" s="37" t="str">
        <f>'Form Instrum'!A8</f>
        <v>R1</v>
      </c>
      <c r="C7" s="37" t="str">
        <f>'Form Instrum'!B8</f>
        <v>Posibilidad de discrecionalidad en la toma de decisiones o uso indebido de información privilegiada para favorecimiento de un interés particular.</v>
      </c>
      <c r="D7" s="38" t="str">
        <f>'Form Instrum'!C8</f>
        <v>CORRUPCIÓN</v>
      </c>
      <c r="E7" s="37">
        <f>'Form Instrum'!D8</f>
        <v>2</v>
      </c>
      <c r="F7" s="37">
        <f>'Form Instrum'!E8</f>
        <v>4</v>
      </c>
      <c r="G7" s="39" t="str">
        <f>'Form Instrum'!F8</f>
        <v>ZONA RIESGO ALTA</v>
      </c>
      <c r="H7" s="37" t="str">
        <f>'Form Instrum'!G8</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I7" s="40" t="str">
        <f>'Form Instrum'!H8</f>
        <v>PROBABILIDAD</v>
      </c>
      <c r="J7" s="37">
        <f>'Form Instrum'!I8</f>
        <v>1</v>
      </c>
      <c r="K7" s="37">
        <f>'Form Instrum'!J8</f>
        <v>4</v>
      </c>
      <c r="L7" s="37">
        <f>'Form Instrum'!K8</f>
        <v>16</v>
      </c>
      <c r="M7" s="39" t="str">
        <f>'Form Instrum'!L8</f>
        <v>ZONA RIESGO ALTA</v>
      </c>
      <c r="N7" s="37" t="str">
        <f>'Form Instrum'!M8</f>
        <v>EVITAR EL RIESGO</v>
      </c>
      <c r="O7" s="37" t="str">
        <f>'Form Instrum'!N8</f>
        <v>1. Sensibilizar al personal en el adecuado tratamiento de datos e información confidencial.</v>
      </c>
      <c r="P7" s="34">
        <v>0</v>
      </c>
      <c r="Q7" s="33" t="s">
        <v>128</v>
      </c>
      <c r="R7" s="45" t="s">
        <v>111</v>
      </c>
      <c r="S7" s="58">
        <v>1</v>
      </c>
      <c r="T7" s="49" t="s">
        <v>167</v>
      </c>
      <c r="U7" s="51" t="s">
        <v>198</v>
      </c>
      <c r="V7" s="70">
        <v>1</v>
      </c>
      <c r="W7" s="72" t="s">
        <v>263</v>
      </c>
      <c r="X7" s="74"/>
    </row>
    <row r="8" spans="1:24" ht="374.25" customHeight="1" x14ac:dyDescent="0.25">
      <c r="A8" s="90"/>
      <c r="B8" s="37" t="str">
        <f>'Form Instrum'!A9</f>
        <v>R2</v>
      </c>
      <c r="C8" s="37" t="str">
        <f>'Form Instrum'!B9</f>
        <v>Posibilidad de retrasos en la formulación de los instrumentos de planeamiento.</v>
      </c>
      <c r="D8" s="38" t="str">
        <f>'Form Instrum'!C9</f>
        <v>OPERATIVO</v>
      </c>
      <c r="E8" s="37">
        <f>'Form Instrum'!D9</f>
        <v>2</v>
      </c>
      <c r="F8" s="37">
        <f>'Form Instrum'!E9</f>
        <v>4</v>
      </c>
      <c r="G8" s="39" t="str">
        <f>'Form Instrum'!F9</f>
        <v>ZONA RIESGO ALTA</v>
      </c>
      <c r="H8" s="37" t="str">
        <f>'Form Instrum'!G9</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I8" s="40" t="str">
        <f>'Form Instrum'!H9</f>
        <v>PROBABILIDAD</v>
      </c>
      <c r="J8" s="37">
        <f>'Form Instrum'!I9</f>
        <v>2</v>
      </c>
      <c r="K8" s="37">
        <f>'Form Instrum'!J9</f>
        <v>4</v>
      </c>
      <c r="L8" s="37">
        <f>'Form Instrum'!K9</f>
        <v>32</v>
      </c>
      <c r="M8" s="39" t="str">
        <f>'Form Instrum'!L9</f>
        <v>ZONA RIESGO ALTA</v>
      </c>
      <c r="N8" s="37" t="str">
        <f>'Form Instrum'!M9</f>
        <v>EVITAR EL RIESGO</v>
      </c>
      <c r="O8" s="37" t="str">
        <f>'Form Instrum'!N9</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c r="P8" s="34">
        <v>0.33</v>
      </c>
      <c r="Q8" s="33" t="s">
        <v>129</v>
      </c>
      <c r="R8" s="33" t="s">
        <v>130</v>
      </c>
      <c r="S8" s="58">
        <v>0.63</v>
      </c>
      <c r="T8" s="49" t="s">
        <v>264</v>
      </c>
      <c r="U8" s="49" t="s">
        <v>169</v>
      </c>
      <c r="V8" s="70">
        <v>1</v>
      </c>
      <c r="W8" s="72" t="s">
        <v>299</v>
      </c>
      <c r="X8" s="72"/>
    </row>
    <row r="9" spans="1:24" ht="377.25" customHeight="1" x14ac:dyDescent="0.25">
      <c r="A9" s="91"/>
      <c r="B9" s="37" t="str">
        <f>'Form Instrum'!A10</f>
        <v>R3</v>
      </c>
      <c r="C9" s="37" t="str">
        <f>'Form Instrum'!B10</f>
        <v>Posibilidad de desactualización de estudios y diseños del proyecto.</v>
      </c>
      <c r="D9" s="38" t="str">
        <f>'Form Instrum'!C10</f>
        <v>OPERATIVO</v>
      </c>
      <c r="E9" s="37">
        <f>'Form Instrum'!D10</f>
        <v>2</v>
      </c>
      <c r="F9" s="37">
        <f>'Form Instrum'!E10</f>
        <v>4</v>
      </c>
      <c r="G9" s="39" t="str">
        <f>'Form Instrum'!F10</f>
        <v>ZONA RIESGO ALTA</v>
      </c>
      <c r="H9" s="37" t="str">
        <f>'Form Instrum'!G10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I9" s="40" t="str">
        <f>'Form Instrum'!H10</f>
        <v>PROBABILIDAD</v>
      </c>
      <c r="J9" s="37">
        <f>'Form Instrum'!I10</f>
        <v>2</v>
      </c>
      <c r="K9" s="37">
        <f>'Form Instrum'!J10</f>
        <v>4</v>
      </c>
      <c r="L9" s="37">
        <f>'Form Instrum'!K10</f>
        <v>32</v>
      </c>
      <c r="M9" s="39" t="str">
        <f>'Form Instrum'!L10</f>
        <v>ZONA RIESGO ALTA</v>
      </c>
      <c r="N9" s="37" t="str">
        <f>'Form Instrum'!M10</f>
        <v>EVITAR EL RIESGO</v>
      </c>
      <c r="O9" s="37" t="str">
        <f>'Form Instrum'!N10</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c r="P9" s="34">
        <v>0.33</v>
      </c>
      <c r="Q9" s="33" t="s">
        <v>131</v>
      </c>
      <c r="R9" s="33" t="s">
        <v>132</v>
      </c>
      <c r="S9" s="58">
        <v>0.67</v>
      </c>
      <c r="T9" s="57" t="s">
        <v>265</v>
      </c>
      <c r="U9" s="57" t="s">
        <v>168</v>
      </c>
      <c r="V9" s="70">
        <v>1</v>
      </c>
      <c r="W9" s="72" t="s">
        <v>266</v>
      </c>
      <c r="X9" s="72"/>
    </row>
    <row r="10" spans="1:24" ht="141" customHeight="1" x14ac:dyDescent="0.25">
      <c r="A10" s="95" t="s">
        <v>90</v>
      </c>
      <c r="B10" s="37" t="str">
        <f>'Eval Finan Proye'!A8</f>
        <v>R1</v>
      </c>
      <c r="C10" s="37" t="str">
        <f>'Eval Finan Proye'!B8</f>
        <v>Posibilidad de reportes errados o inexactos de información oficial sobre el estado de los negocios fiduciarios.</v>
      </c>
      <c r="D10" s="38" t="str">
        <f>'Eval Finan Proye'!C8</f>
        <v>FINANCIERO</v>
      </c>
      <c r="E10" s="37">
        <f>'Eval Finan Proye'!D8</f>
        <v>5</v>
      </c>
      <c r="F10" s="37">
        <f>'Eval Finan Proye'!E8</f>
        <v>4</v>
      </c>
      <c r="G10" s="39" t="str">
        <f>'Eval Finan Proye'!F8</f>
        <v>ZONA RIESGO EXTREMA</v>
      </c>
      <c r="H10" s="37" t="str">
        <f>'Eval Finan Proye'!G8</f>
        <v xml:space="preserve">No se encuentra documentado el control. </v>
      </c>
      <c r="I10" s="40" t="str">
        <f>'Eval Finan Proye'!H8</f>
        <v>PROBABILIDAD</v>
      </c>
      <c r="J10" s="37">
        <f>'Eval Finan Proye'!I8</f>
        <v>5</v>
      </c>
      <c r="K10" s="37">
        <f>'Eval Finan Proye'!J8</f>
        <v>4</v>
      </c>
      <c r="L10" s="37">
        <f>'Eval Finan Proye'!K8</f>
        <v>80</v>
      </c>
      <c r="M10" s="39" t="str">
        <f>'Eval Finan Proye'!L8</f>
        <v>ZONA RIESGO EXTREMA</v>
      </c>
      <c r="N10" s="37" t="str">
        <f>'Eval Finan Proye'!M8</f>
        <v>EVITAR EL RIESGO</v>
      </c>
      <c r="O10" s="6" t="str">
        <f>'Eval Finan Proye'!N8</f>
        <v>Documentar y oficializar el control orientado al cumplimiento de cada una de los tiempos necesarios para la presentación de informes y en caso de incumplimiento tomar las decisiones pertinentes.</v>
      </c>
      <c r="P10" s="34" t="s">
        <v>78</v>
      </c>
      <c r="Q10" s="33" t="s">
        <v>78</v>
      </c>
      <c r="R10" s="101" t="s">
        <v>133</v>
      </c>
      <c r="S10" s="34">
        <v>0.5</v>
      </c>
      <c r="T10" s="103" t="s">
        <v>170</v>
      </c>
      <c r="U10" s="97" t="s">
        <v>171</v>
      </c>
      <c r="V10" s="73">
        <v>0.5</v>
      </c>
      <c r="W10" s="105" t="s">
        <v>267</v>
      </c>
      <c r="X10" s="97" t="s">
        <v>171</v>
      </c>
    </row>
    <row r="11" spans="1:24" ht="132" customHeight="1" x14ac:dyDescent="0.25">
      <c r="A11" s="96"/>
      <c r="B11" s="37" t="str">
        <f>'Eval Finan Proye'!A9</f>
        <v>R2</v>
      </c>
      <c r="C11" s="37" t="str">
        <f>'Eval Finan Proye'!B9</f>
        <v xml:space="preserve">Reprocesos en el trámite de instrucciones, y documentos fiduciarios
Rotación de miembros de Junta y supervisores de contratos. </v>
      </c>
      <c r="D11" s="38" t="str">
        <f>'Eval Finan Proye'!C9</f>
        <v>FINANCIERO</v>
      </c>
      <c r="E11" s="37">
        <f>'Eval Finan Proye'!D9</f>
        <v>5</v>
      </c>
      <c r="F11" s="37">
        <f>'Eval Finan Proye'!E9</f>
        <v>4</v>
      </c>
      <c r="G11" s="39" t="str">
        <f>'Eval Finan Proye'!F9</f>
        <v>ZONA RIESGO EXTREMA</v>
      </c>
      <c r="H11" s="37" t="str">
        <f>'Eval Finan Proye'!G9</f>
        <v xml:space="preserve">No se encuentra documentado el control.. . </v>
      </c>
      <c r="I11" s="40">
        <f>'Eval Finan Proye'!H9</f>
        <v>0</v>
      </c>
      <c r="J11" s="37">
        <f>'Eval Finan Proye'!I9</f>
        <v>5</v>
      </c>
      <c r="K11" s="37">
        <f>'Eval Finan Proye'!J9</f>
        <v>4</v>
      </c>
      <c r="L11" s="37">
        <f>'Eval Finan Proye'!K9</f>
        <v>80</v>
      </c>
      <c r="M11" s="39" t="str">
        <f>'Eval Finan Proye'!L9</f>
        <v>ZONA RIESGO EXTREMA</v>
      </c>
      <c r="N11" s="37" t="str">
        <f>'Eval Finan Proye'!M9</f>
        <v>EVITAR EL RIESGO</v>
      </c>
      <c r="O11" s="37" t="str">
        <f>'Eval Finan Proye'!N9</f>
        <v>Documentar y oficializar el control orientado al cumplimiento de cada una de los tiempos necesarios para la realización de los pagos y en caso de incumplimiento tomar las decisiones pertinentes.</v>
      </c>
      <c r="P11" s="34" t="s">
        <v>78</v>
      </c>
      <c r="Q11" s="33" t="s">
        <v>78</v>
      </c>
      <c r="R11" s="102"/>
      <c r="S11" s="34">
        <v>0.5</v>
      </c>
      <c r="T11" s="104"/>
      <c r="U11" s="98"/>
      <c r="V11" s="73">
        <v>0.5</v>
      </c>
      <c r="W11" s="106"/>
      <c r="X11" s="98"/>
    </row>
    <row r="12" spans="1:24" ht="181.5" customHeight="1" x14ac:dyDescent="0.25">
      <c r="A12" s="42" t="s">
        <v>91</v>
      </c>
      <c r="B12" s="37" t="str">
        <f>'G Predial Social'!A8</f>
        <v>R1</v>
      </c>
      <c r="C12" s="37" t="str">
        <f>'G Predial Social'!B8</f>
        <v>Posibilidad de uso indebido de información privilegiada para favorecimiento de un interés particular.</v>
      </c>
      <c r="D12" s="38" t="str">
        <f>'G Predial Social'!C8</f>
        <v>CORRUPCIÓN</v>
      </c>
      <c r="E12" s="37">
        <f>'G Predial Social'!D8</f>
        <v>3</v>
      </c>
      <c r="F12" s="37">
        <f>'G Predial Social'!E8</f>
        <v>4</v>
      </c>
      <c r="G12" s="39" t="str">
        <f>'G Predial Social'!F8</f>
        <v>ZONA RIESGO EXTREMA</v>
      </c>
      <c r="H12" s="37" t="str">
        <f>'G Predial Social'!G8</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I12" s="40" t="str">
        <f>'G Predial Social'!H8</f>
        <v>PROBABILIDAD</v>
      </c>
      <c r="J12" s="37">
        <f>'G Predial Social'!I8</f>
        <v>1</v>
      </c>
      <c r="K12" s="37">
        <f>'G Predial Social'!J8</f>
        <v>4</v>
      </c>
      <c r="L12" s="37">
        <f>'G Predial Social'!K8</f>
        <v>16</v>
      </c>
      <c r="M12" s="39" t="str">
        <f>'G Predial Social'!L8</f>
        <v>ZONA RIESGO ALTA</v>
      </c>
      <c r="N12" s="37" t="str">
        <f>'G Predial Social'!M8</f>
        <v>EVITAR EL RIESGO</v>
      </c>
      <c r="O12" s="37" t="str">
        <f>'G Predial Social'!N8</f>
        <v>Socializar el Código de Integridad en los equipos de trabajo de la Dirección de Predios y de la Oficina de Gestión Social y los protocolos de la información según su clasificación.</v>
      </c>
      <c r="P12" s="34">
        <v>0.25</v>
      </c>
      <c r="Q12" s="33" t="s">
        <v>112</v>
      </c>
      <c r="R12" s="33" t="s">
        <v>134</v>
      </c>
      <c r="S12" s="55">
        <v>0.66</v>
      </c>
      <c r="T12" s="54" t="s">
        <v>80</v>
      </c>
      <c r="U12" s="54" t="s">
        <v>199</v>
      </c>
      <c r="V12" s="70">
        <v>1</v>
      </c>
      <c r="W12" s="57" t="s">
        <v>255</v>
      </c>
      <c r="X12" s="74" t="s">
        <v>254</v>
      </c>
    </row>
    <row r="13" spans="1:24" ht="367.5" customHeight="1" x14ac:dyDescent="0.25">
      <c r="A13" s="89" t="s">
        <v>92</v>
      </c>
      <c r="B13" s="37" t="str">
        <f>'Ejec Proy'!A8</f>
        <v>R1</v>
      </c>
      <c r="C13" s="37" t="str">
        <f>'Ejec Proy'!B8</f>
        <v>Posibilidad de recibir o solicitar dádivas para estructurar documentos técnicos preliminares orientados a un interés particular.</v>
      </c>
      <c r="D13" s="38" t="str">
        <f>'Ejec Proy'!C8</f>
        <v>CORRUPCIÓN</v>
      </c>
      <c r="E13" s="37">
        <f>'Ejec Proy'!D8</f>
        <v>2</v>
      </c>
      <c r="F13" s="37">
        <f>'Ejec Proy'!E8</f>
        <v>3</v>
      </c>
      <c r="G13" s="39" t="str">
        <f>'Ejec Proy'!F8</f>
        <v>ZONA RIESGO MODERADA</v>
      </c>
      <c r="H13" s="37" t="str">
        <f>'Ejec Proy'!G8</f>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0. 0</v>
      </c>
      <c r="I13" s="40" t="str">
        <f>'Ejec Proy'!H8</f>
        <v>PROBABILIDAD</v>
      </c>
      <c r="J13" s="37">
        <f>'Ejec Proy'!I8</f>
        <v>1</v>
      </c>
      <c r="K13" s="37">
        <f>'Ejec Proy'!J8</f>
        <v>3</v>
      </c>
      <c r="L13" s="37">
        <f>'Ejec Proy'!K8</f>
        <v>12</v>
      </c>
      <c r="M13" s="39" t="str">
        <f>'Ejec Proy'!L8</f>
        <v>ZONA RIESGO MODERADA</v>
      </c>
      <c r="N13" s="37" t="str">
        <f>'Ejec Proy'!M8</f>
        <v>EVITAR EL RIESGO</v>
      </c>
      <c r="O13" s="37" t="str">
        <f>'Ejec Proy'!N8</f>
        <v xml:space="preserve">Establecer un mecanismo de registro de control de cambios de los DTS. </v>
      </c>
      <c r="P13" s="34">
        <v>0.33</v>
      </c>
      <c r="Q13" s="33" t="s">
        <v>200</v>
      </c>
      <c r="R13" s="45" t="s">
        <v>113</v>
      </c>
      <c r="S13" s="58">
        <v>0.66</v>
      </c>
      <c r="T13" s="57" t="s">
        <v>172</v>
      </c>
      <c r="U13" s="45" t="s">
        <v>201</v>
      </c>
      <c r="V13" s="70">
        <v>1</v>
      </c>
      <c r="W13" s="75" t="s">
        <v>268</v>
      </c>
      <c r="X13" s="76" t="s">
        <v>201</v>
      </c>
    </row>
    <row r="14" spans="1:24" ht="293.25" x14ac:dyDescent="0.25">
      <c r="A14" s="91"/>
      <c r="B14" s="37" t="str">
        <f>'Ejec Proy'!A9</f>
        <v>R2</v>
      </c>
      <c r="C14" s="37" t="str">
        <f>'Ejec Proy'!B9</f>
        <v>Posibilidad de aceptar o solicitar dádivas para recibir parcial y/o final un producto u obra sin el cumplimiento de los requisitos técnicos.</v>
      </c>
      <c r="D14" s="38" t="str">
        <f>'Ejec Proy'!C9</f>
        <v>CORRUPCIÓN</v>
      </c>
      <c r="E14" s="37">
        <f>'Ejec Proy'!D9</f>
        <v>2</v>
      </c>
      <c r="F14" s="37">
        <f>'Ejec Proy'!E9</f>
        <v>3</v>
      </c>
      <c r="G14" s="39" t="str">
        <f>'Ejec Proy'!F9</f>
        <v>ZONA RIESGO MODERADA</v>
      </c>
      <c r="H14" s="37" t="str">
        <f>'Ejec Proy'!G9</f>
        <v>0. 0.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I14" s="40" t="str">
        <f>'Ejec Proy'!H9</f>
        <v>PROBABILIDAD</v>
      </c>
      <c r="J14" s="37">
        <f>'Ejec Proy'!I9</f>
        <v>2</v>
      </c>
      <c r="K14" s="37">
        <f>'Ejec Proy'!J9</f>
        <v>3</v>
      </c>
      <c r="L14" s="37">
        <f>'Ejec Proy'!K9</f>
        <v>24</v>
      </c>
      <c r="M14" s="39" t="str">
        <f>'Ejec Proy'!L9</f>
        <v>ZONA RIESGO MODERADA</v>
      </c>
      <c r="N14" s="37" t="str">
        <f>'Ejec Proy'!M9</f>
        <v>EVITAR EL RIESGO</v>
      </c>
      <c r="O14" s="37" t="str">
        <f>'Ejec Proy'!N9</f>
        <v xml:space="preserve">Establecer un mecanismo de registro de control de cambios de los DTS. </v>
      </c>
      <c r="P14" s="34">
        <v>0.33</v>
      </c>
      <c r="Q14" s="33" t="s">
        <v>135</v>
      </c>
      <c r="R14" s="45" t="s">
        <v>111</v>
      </c>
      <c r="S14" s="58">
        <v>0.66</v>
      </c>
      <c r="T14" s="57" t="s">
        <v>202</v>
      </c>
      <c r="U14" s="51" t="s">
        <v>173</v>
      </c>
      <c r="V14" s="70" t="s">
        <v>78</v>
      </c>
      <c r="W14" s="75" t="s">
        <v>269</v>
      </c>
      <c r="X14" s="75" t="s">
        <v>270</v>
      </c>
    </row>
    <row r="15" spans="1:24" ht="204" x14ac:dyDescent="0.25">
      <c r="A15" s="89" t="s">
        <v>93</v>
      </c>
      <c r="B15" s="37" t="str">
        <f>Comerc!A8</f>
        <v>R1</v>
      </c>
      <c r="C15" s="37" t="str">
        <f>Comerc!B8</f>
        <v>Posibilidad de favorecimiento a terceros en los procesos de comercialización.</v>
      </c>
      <c r="D15" s="38" t="str">
        <f>Comerc!C8</f>
        <v>CORRUPCIÓN</v>
      </c>
      <c r="E15" s="37">
        <f>Comerc!D8</f>
        <v>1</v>
      </c>
      <c r="F15" s="37">
        <f>Comerc!E8</f>
        <v>5</v>
      </c>
      <c r="G15" s="39" t="str">
        <f>Comerc!F8</f>
        <v>ZONA RIESGO ALTA</v>
      </c>
      <c r="H15" s="37" t="str">
        <f>Comerc!G8</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I15" s="40" t="str">
        <f>Comerc!H8</f>
        <v>PROBABILIDAD</v>
      </c>
      <c r="J15" s="37">
        <f>Comerc!I8</f>
        <v>1</v>
      </c>
      <c r="K15" s="37">
        <f>Comerc!J8</f>
        <v>5</v>
      </c>
      <c r="L15" s="37">
        <f>Comerc!K8</f>
        <v>20</v>
      </c>
      <c r="M15" s="39" t="str">
        <f>Comerc!L8</f>
        <v>ZONA RIESGO ALTA</v>
      </c>
      <c r="N15" s="37" t="str">
        <f>Comerc!M8</f>
        <v>EVITAR EL RIESGO</v>
      </c>
      <c r="O15" s="37" t="str">
        <f>Comerc!N8</f>
        <v>Publicar los procesos de comercialización (convocatorias) en el sitio web de la Empresa.</v>
      </c>
      <c r="P15" s="34" t="s">
        <v>78</v>
      </c>
      <c r="Q15" s="33" t="s">
        <v>78</v>
      </c>
      <c r="R15" s="33" t="s">
        <v>114</v>
      </c>
      <c r="S15" s="58" t="s">
        <v>78</v>
      </c>
      <c r="T15" s="57" t="s">
        <v>78</v>
      </c>
      <c r="U15" s="57" t="s">
        <v>174</v>
      </c>
      <c r="V15" s="70">
        <v>1</v>
      </c>
      <c r="W15" s="72" t="s">
        <v>271</v>
      </c>
      <c r="X15" s="72" t="s">
        <v>272</v>
      </c>
    </row>
    <row r="16" spans="1:24" ht="204" x14ac:dyDescent="0.25">
      <c r="A16" s="91"/>
      <c r="B16" s="37" t="str">
        <f>Comerc!A9</f>
        <v>R2</v>
      </c>
      <c r="C16" s="37" t="str">
        <f>Comerc!B9</f>
        <v>Posibilidad de que los predios susceptibles de comercializar se conviertan en activos improductivos y no se pueda concretar un negocio inmobiliario para el desarrollo del proyecto de renovación urbana.</v>
      </c>
      <c r="D16" s="38" t="str">
        <f>Comerc!C9</f>
        <v>ESTRATÉGICO</v>
      </c>
      <c r="E16" s="37">
        <f>Comerc!D9</f>
        <v>4</v>
      </c>
      <c r="F16" s="37">
        <f>Comerc!E9</f>
        <v>4</v>
      </c>
      <c r="G16" s="39" t="str">
        <f>Comerc!F9</f>
        <v>ZONA RIESGO EXTREMA</v>
      </c>
      <c r="H16" s="37" t="str">
        <f>Comerc!G9</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I16" s="40" t="str">
        <f>Comerc!H9</f>
        <v>IMPACTO</v>
      </c>
      <c r="J16" s="37">
        <f>Comerc!I9</f>
        <v>4</v>
      </c>
      <c r="K16" s="37">
        <f>Comerc!J9</f>
        <v>4</v>
      </c>
      <c r="L16" s="37">
        <f>Comerc!K9</f>
        <v>64</v>
      </c>
      <c r="M16" s="39" t="str">
        <f>Comerc!L9</f>
        <v>ZONA RIESGO EXTREMA</v>
      </c>
      <c r="N16" s="37" t="str">
        <f>Comerc!M9</f>
        <v>EVITAR EL RIESGO</v>
      </c>
      <c r="O16" s="37" t="str">
        <f>Comerc!N9</f>
        <v>Identificar las zonas susceptibles de comercialización desde la planeación del proyecto y definir las estrategias de comercialización.</v>
      </c>
      <c r="P16" s="34">
        <v>0.33</v>
      </c>
      <c r="Q16" s="33" t="s">
        <v>136</v>
      </c>
      <c r="R16" s="33" t="s">
        <v>137</v>
      </c>
      <c r="S16" s="58">
        <v>0.66</v>
      </c>
      <c r="T16" s="57" t="s">
        <v>175</v>
      </c>
      <c r="U16" s="57" t="s">
        <v>176</v>
      </c>
      <c r="V16" s="70">
        <v>1</v>
      </c>
      <c r="W16" s="72" t="s">
        <v>259</v>
      </c>
      <c r="X16" s="72" t="s">
        <v>273</v>
      </c>
    </row>
    <row r="17" spans="1:24" ht="409.5" customHeight="1" x14ac:dyDescent="0.25">
      <c r="A17" s="42" t="s">
        <v>94</v>
      </c>
      <c r="B17" s="37" t="str">
        <f>'Direc Ges Seg Proy'!A8</f>
        <v>R1</v>
      </c>
      <c r="C17" s="37" t="str">
        <f>'Direc Ges Seg Proy'!B8</f>
        <v>Posibilidad de brindar información desactualizada e inexacta del avance de los proyectos.</v>
      </c>
      <c r="D17" s="38" t="str">
        <f>'Direc Ges Seg Proy'!C8</f>
        <v>ESTRATÉGICO</v>
      </c>
      <c r="E17" s="37">
        <f>'Direc Ges Seg Proy'!D8</f>
        <v>1</v>
      </c>
      <c r="F17" s="37">
        <f>'Direc Ges Seg Proy'!E8</f>
        <v>3</v>
      </c>
      <c r="G17" s="39" t="str">
        <f>'Direc Ges Seg Proy'!F8</f>
        <v>ZONA RIESGO MODERADA</v>
      </c>
      <c r="H17" s="37" t="str">
        <f>'Direc Ges Seg Proy'!G8</f>
        <v xml:space="preserve">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 . </v>
      </c>
      <c r="I17" s="40" t="str">
        <f>'Direc Ges Seg Proy'!H8</f>
        <v>PROBABILIDAD</v>
      </c>
      <c r="J17" s="37">
        <f>'Direc Ges Seg Proy'!I8</f>
        <v>1</v>
      </c>
      <c r="K17" s="37">
        <f>'Direc Ges Seg Proy'!J8</f>
        <v>3</v>
      </c>
      <c r="L17" s="37">
        <f>'Direc Ges Seg Proy'!K8</f>
        <v>12</v>
      </c>
      <c r="M17" s="39" t="str">
        <f>'Direc Ges Seg Proy'!L8</f>
        <v>ZONA RIESGO MODERADA</v>
      </c>
      <c r="N17" s="37" t="str">
        <f>'Direc Ges Seg Proy'!M8</f>
        <v>REDUCIR EL RIESGO</v>
      </c>
      <c r="O17" s="37" t="str">
        <f>'Direc Ges Seg Proy'!N8</f>
        <v>Con los instrumentos de seguimiento implementados por la Subgerencia de Planeación y Administración de Proyectos, estructurando el proceso para un eficiente seguimiento a los proyectos.</v>
      </c>
      <c r="P17" s="34">
        <v>0.33</v>
      </c>
      <c r="Q17" s="33" t="s">
        <v>115</v>
      </c>
      <c r="R17" s="33" t="s">
        <v>138</v>
      </c>
      <c r="S17" s="34">
        <v>0.5</v>
      </c>
      <c r="T17" s="49" t="s">
        <v>159</v>
      </c>
      <c r="U17" s="51" t="s">
        <v>203</v>
      </c>
      <c r="V17" s="70">
        <v>1</v>
      </c>
      <c r="W17" s="72" t="s">
        <v>257</v>
      </c>
      <c r="X17" s="74" t="s">
        <v>274</v>
      </c>
    </row>
    <row r="18" spans="1:24" ht="153" x14ac:dyDescent="0.25">
      <c r="A18" s="89" t="s">
        <v>95</v>
      </c>
      <c r="B18" s="37" t="str">
        <f>'G Jur Contr'!A8</f>
        <v>R1</v>
      </c>
      <c r="C18" s="37" t="str">
        <f>'G Jur Contr'!B8</f>
        <v>Posibilidad de manipulación indebida de procesos judiciales para favorecer un interés particular.</v>
      </c>
      <c r="D18" s="38" t="str">
        <f>'G Jur Contr'!C8</f>
        <v>CORRUPCIÓN</v>
      </c>
      <c r="E18" s="37">
        <f>'G Jur Contr'!D8</f>
        <v>2</v>
      </c>
      <c r="F18" s="37">
        <f>'G Jur Contr'!E8</f>
        <v>3</v>
      </c>
      <c r="G18" s="39" t="str">
        <f>'G Jur Contr'!F8</f>
        <v>ZONA RIESGO MODERADA</v>
      </c>
      <c r="H18" s="37" t="str">
        <f>'G Jur Contr'!G8</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I18" s="40" t="str">
        <f>'G Jur Contr'!H8</f>
        <v>PROBABILIDAD</v>
      </c>
      <c r="J18" s="37">
        <f>'G Jur Contr'!I8</f>
        <v>1</v>
      </c>
      <c r="K18" s="37">
        <f>'G Jur Contr'!J8</f>
        <v>3</v>
      </c>
      <c r="L18" s="37">
        <f>'G Jur Contr'!K8</f>
        <v>12</v>
      </c>
      <c r="M18" s="39" t="str">
        <f>'G Jur Contr'!L8</f>
        <v>ZONA RIESGO MODERADA</v>
      </c>
      <c r="N18" s="37" t="str">
        <f>'G Jur Contr'!M8</f>
        <v>EVITAR EL RIESGO</v>
      </c>
      <c r="O18" s="37" t="str">
        <f>'G Jur Contr'!N8</f>
        <v>Realizar seguimiento a los procesos judiciales y del desempeño de la Defensa Judicial a través del SIPROJ y del Comité de Defensa Judicial, así como a través de los informes que se reportan a la Oficina de Control Interno.</v>
      </c>
      <c r="P18" s="34">
        <v>0.33</v>
      </c>
      <c r="Q18" s="33" t="s">
        <v>204</v>
      </c>
      <c r="R18" s="45" t="s">
        <v>83</v>
      </c>
      <c r="S18" s="34">
        <v>0.66</v>
      </c>
      <c r="T18" s="33" t="s">
        <v>205</v>
      </c>
      <c r="U18" s="45" t="s">
        <v>177</v>
      </c>
      <c r="V18" s="70">
        <v>1</v>
      </c>
      <c r="W18" s="69" t="s">
        <v>275</v>
      </c>
      <c r="X18" s="71" t="s">
        <v>177</v>
      </c>
    </row>
    <row r="19" spans="1:24" ht="165.75" x14ac:dyDescent="0.25">
      <c r="A19" s="90"/>
      <c r="B19" s="37" t="str">
        <f>'G Jur Contr'!A9</f>
        <v>R2</v>
      </c>
      <c r="C19" s="37" t="str">
        <f>'G Jur Contr'!B9</f>
        <v>Estudios previos, Términos de Referencia o Pliego de Condiciones manipulados o hechos a la medida de un contratista en particular.</v>
      </c>
      <c r="D19" s="38" t="str">
        <f>'G Jur Contr'!C9</f>
        <v>CORRUPCIÓN</v>
      </c>
      <c r="E19" s="37">
        <f>'G Jur Contr'!D9</f>
        <v>2</v>
      </c>
      <c r="F19" s="37">
        <f>'G Jur Contr'!E9</f>
        <v>5</v>
      </c>
      <c r="G19" s="39" t="str">
        <f>'G Jur Contr'!F9</f>
        <v>ZONA RIESGO EXTREMA</v>
      </c>
      <c r="H19" s="37" t="str">
        <f>'G Jur Contr'!G9</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I19" s="40" t="str">
        <f>'G Jur Contr'!H9</f>
        <v>PROBABILIDAD</v>
      </c>
      <c r="J19" s="37">
        <f>'G Jur Contr'!I9</f>
        <v>2</v>
      </c>
      <c r="K19" s="37">
        <f>'G Jur Contr'!J9</f>
        <v>5</v>
      </c>
      <c r="L19" s="37">
        <f>'G Jur Contr'!K9</f>
        <v>40</v>
      </c>
      <c r="M19" s="39" t="str">
        <f>'G Jur Contr'!L9</f>
        <v>ZONA RIESGO EXTREMA</v>
      </c>
      <c r="N19" s="37" t="str">
        <f>'G Jur Contr'!M9</f>
        <v>EVITAR EL RIESGO</v>
      </c>
      <c r="O19" s="37" t="str">
        <f>'G Jur Contr'!N9</f>
        <v>Realizar seguimiento a trámites contractuales a través del Comité de Contratación y publicar los procesos a través del la plataforma SECOP.</v>
      </c>
      <c r="P19" s="34">
        <v>0.33</v>
      </c>
      <c r="Q19" s="33" t="s">
        <v>139</v>
      </c>
      <c r="R19" s="33" t="s">
        <v>206</v>
      </c>
      <c r="S19" s="34">
        <v>0.66</v>
      </c>
      <c r="T19" s="49" t="s">
        <v>160</v>
      </c>
      <c r="U19" s="57" t="s">
        <v>207</v>
      </c>
      <c r="V19" s="70">
        <v>1</v>
      </c>
      <c r="W19" s="72" t="s">
        <v>276</v>
      </c>
      <c r="X19" s="74" t="s">
        <v>237</v>
      </c>
    </row>
    <row r="20" spans="1:24" ht="357.75" customHeight="1" x14ac:dyDescent="0.25">
      <c r="A20" s="91"/>
      <c r="B20" s="37" t="str">
        <f>'G Jur Contr'!A10</f>
        <v>R3</v>
      </c>
      <c r="C20" s="37" t="str">
        <f>'G Jur Contr'!B10</f>
        <v>Posibilidad de retrasos y/o vencimiento en los trámites contractuales y legales.</v>
      </c>
      <c r="D20" s="38" t="str">
        <f>'G Jur Contr'!C10</f>
        <v>OPERATIVO</v>
      </c>
      <c r="E20" s="37">
        <f>'G Jur Contr'!D10</f>
        <v>2</v>
      </c>
      <c r="F20" s="37">
        <f>'G Jur Contr'!E10</f>
        <v>4</v>
      </c>
      <c r="G20" s="39" t="str">
        <f>'G Jur Contr'!F10</f>
        <v>ZONA RIESGO ALTA</v>
      </c>
      <c r="H20" s="37" t="str">
        <f>'G Jur Contr'!G10</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I20" s="40" t="str">
        <f>'G Jur Contr'!H10</f>
        <v>PROBABILIDAD</v>
      </c>
      <c r="J20" s="37">
        <f>'G Jur Contr'!I10</f>
        <v>2</v>
      </c>
      <c r="K20" s="37">
        <f>'G Jur Contr'!J10</f>
        <v>4</v>
      </c>
      <c r="L20" s="37">
        <f>'G Jur Contr'!K10</f>
        <v>32</v>
      </c>
      <c r="M20" s="39" t="str">
        <f>'G Jur Contr'!L10</f>
        <v>ZONA RIESGO ALTA</v>
      </c>
      <c r="N20" s="37" t="str">
        <f>'G Jur Contr'!M10</f>
        <v>EVITAR EL RIESGO</v>
      </c>
      <c r="O20" s="37" t="str">
        <f>'G Jur Contr'!N10</f>
        <v>Mantener actualizada la matriz de seguimiento contractual y legal.</v>
      </c>
      <c r="P20" s="34">
        <v>0.33</v>
      </c>
      <c r="Q20" s="33" t="s">
        <v>140</v>
      </c>
      <c r="R20" s="33" t="s">
        <v>141</v>
      </c>
      <c r="S20" s="34">
        <v>0.66</v>
      </c>
      <c r="T20" s="49" t="s">
        <v>178</v>
      </c>
      <c r="U20" s="57" t="s">
        <v>208</v>
      </c>
      <c r="V20" s="70">
        <v>1</v>
      </c>
      <c r="W20" s="72" t="s">
        <v>277</v>
      </c>
      <c r="X20" s="74" t="s">
        <v>278</v>
      </c>
    </row>
    <row r="21" spans="1:24" ht="201" customHeight="1" x14ac:dyDescent="0.25">
      <c r="A21" s="89" t="s">
        <v>96</v>
      </c>
      <c r="B21" s="37" t="str">
        <f>'G Financ'!A8</f>
        <v>R1</v>
      </c>
      <c r="C21" s="37" t="str">
        <f>'G Financ'!B8</f>
        <v>Posibilidad de alteración de la información financiera.</v>
      </c>
      <c r="D21" s="38" t="str">
        <f>'G Financ'!C8</f>
        <v>CORRUPCIÓN</v>
      </c>
      <c r="E21" s="37">
        <f>'G Financ'!D8</f>
        <v>1</v>
      </c>
      <c r="F21" s="37">
        <f>'G Financ'!E8</f>
        <v>4</v>
      </c>
      <c r="G21" s="39" t="str">
        <f>'G Financ'!F8</f>
        <v>ZONA RIESGO ALTA</v>
      </c>
      <c r="H21" s="37" t="str">
        <f>'G Financ'!G8</f>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
      <c r="I21" s="40" t="str">
        <f>'G Financ'!H8</f>
        <v>IMPACTO</v>
      </c>
      <c r="J21" s="37">
        <f>'G Financ'!I8</f>
        <v>1</v>
      </c>
      <c r="K21" s="37">
        <f>'G Financ'!J8</f>
        <v>2</v>
      </c>
      <c r="L21" s="37">
        <f>'G Financ'!K8</f>
        <v>8</v>
      </c>
      <c r="M21" s="39" t="str">
        <f>'G Financ'!L8</f>
        <v>ZONA RIESGO BAJA</v>
      </c>
      <c r="N21" s="37" t="str">
        <f>'G Financ'!M8</f>
        <v>EVITAR EL RIESGO</v>
      </c>
      <c r="O21" s="37" t="str">
        <f>'G Financ'!N8</f>
        <v>Realizar capacitaciones a los profesionales y técnicos del proceso financiero en materia de control interno disciplinario.</v>
      </c>
      <c r="P21" s="34">
        <v>0</v>
      </c>
      <c r="Q21" s="33" t="s">
        <v>116</v>
      </c>
      <c r="R21" s="33" t="s">
        <v>142</v>
      </c>
      <c r="S21" s="50">
        <v>0.5</v>
      </c>
      <c r="T21" s="49" t="s">
        <v>209</v>
      </c>
      <c r="U21" s="51" t="s">
        <v>210</v>
      </c>
      <c r="V21" s="70">
        <v>1</v>
      </c>
      <c r="W21" s="72" t="s">
        <v>279</v>
      </c>
      <c r="X21" s="74" t="s">
        <v>238</v>
      </c>
    </row>
    <row r="22" spans="1:24" ht="267.75" customHeight="1" x14ac:dyDescent="0.25">
      <c r="A22" s="90"/>
      <c r="B22" s="37" t="str">
        <f>'G Financ'!A9</f>
        <v>R2</v>
      </c>
      <c r="C22" s="37" t="str">
        <f>'G Financ'!B9</f>
        <v xml:space="preserve">Inoportunidad en la articulación e interacción con los demas procesos en la realización de los pagos. </v>
      </c>
      <c r="D22" s="38" t="str">
        <f>'G Financ'!C9</f>
        <v>OPERATIVO</v>
      </c>
      <c r="E22" s="37">
        <f>'G Financ'!D9</f>
        <v>3</v>
      </c>
      <c r="F22" s="37">
        <f>'G Financ'!E9</f>
        <v>2</v>
      </c>
      <c r="G22" s="39" t="str">
        <f>'G Financ'!F9</f>
        <v>ZONA RIESGO MODERADA</v>
      </c>
      <c r="H22" s="37" t="str">
        <f>'G Financ'!G9</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I22" s="40" t="str">
        <f>'G Financ'!H9</f>
        <v>PROBABILIDAD</v>
      </c>
      <c r="J22" s="37">
        <f>'G Financ'!I9</f>
        <v>2</v>
      </c>
      <c r="K22" s="37">
        <f>'G Financ'!J9</f>
        <v>2</v>
      </c>
      <c r="L22" s="37">
        <f>'G Financ'!K9</f>
        <v>16</v>
      </c>
      <c r="M22" s="39" t="str">
        <f>'G Financ'!L9</f>
        <v>ZONA RIESGO BAJA</v>
      </c>
      <c r="N22" s="37" t="str">
        <f>'G Financ'!M9</f>
        <v>REDUCIR EL RIESGO</v>
      </c>
      <c r="O22" s="37" t="str">
        <f>'G Financ'!N9</f>
        <v xml:space="preserve">Se realiza una planeación del proceso financiero frente a los recursos a ejecutar en cada vigencia </v>
      </c>
      <c r="P22" s="34">
        <v>1</v>
      </c>
      <c r="Q22" s="33" t="s">
        <v>117</v>
      </c>
      <c r="R22" s="33" t="s">
        <v>147</v>
      </c>
      <c r="S22" s="50">
        <v>1</v>
      </c>
      <c r="T22" s="49" t="s">
        <v>161</v>
      </c>
      <c r="U22" s="49" t="s">
        <v>211</v>
      </c>
      <c r="V22" s="73">
        <v>1</v>
      </c>
      <c r="W22" s="72" t="s">
        <v>161</v>
      </c>
      <c r="X22" s="72" t="s">
        <v>239</v>
      </c>
    </row>
    <row r="23" spans="1:24" ht="191.25" customHeight="1" x14ac:dyDescent="0.25">
      <c r="A23" s="89" t="s">
        <v>97</v>
      </c>
      <c r="B23" s="37" t="str">
        <f>'G TH'!A8</f>
        <v>R1</v>
      </c>
      <c r="C23" s="37" t="str">
        <f>'G TH'!B8</f>
        <v xml:space="preserve">
La combinación de factores como falta de sistematización, errores de digitación y errores de cálculo pueden ocasionar errores en los valores a pagar en la nómina que no correspondan a lo establecido.</v>
      </c>
      <c r="D23" s="38" t="str">
        <f>'G TH'!C8</f>
        <v>OPERATIVO</v>
      </c>
      <c r="E23" s="37">
        <f>'G TH'!D8</f>
        <v>4</v>
      </c>
      <c r="F23" s="37">
        <f>'G TH'!E8</f>
        <v>1</v>
      </c>
      <c r="G23" s="39" t="str">
        <f>'G TH'!F8</f>
        <v>ZONA RIESGO MODERADA</v>
      </c>
      <c r="H23" s="37" t="e">
        <f>'G TH'!G8</f>
        <v>#REF!</v>
      </c>
      <c r="I23" s="40" t="str">
        <f>'G TH'!H8</f>
        <v>IMPACTO</v>
      </c>
      <c r="J23" s="37">
        <f>'G TH'!I8</f>
        <v>4</v>
      </c>
      <c r="K23" s="37">
        <f>'G TH'!J8</f>
        <v>1</v>
      </c>
      <c r="L23" s="37">
        <f>'G TH'!K8</f>
        <v>16</v>
      </c>
      <c r="M23" s="39" t="str">
        <f>'G TH'!L8</f>
        <v>ZONA RIESGO MODERADA</v>
      </c>
      <c r="N23" s="37" t="str">
        <f>'G TH'!M8</f>
        <v>EVITAR EL RIESGO</v>
      </c>
      <c r="O23" s="37" t="str">
        <f>'G TH'!N8</f>
        <v>Cada vez que se elabora la nómina,  antes de entregarla  a contabilidad, el profesional de talento humano revisa los valores a pagar para verificar que se esten pagando conforme a los criterios establecidos.</v>
      </c>
      <c r="P23" s="34">
        <v>0.25</v>
      </c>
      <c r="Q23" s="33" t="s">
        <v>104</v>
      </c>
      <c r="R23" s="33" t="s">
        <v>280</v>
      </c>
      <c r="S23" s="50">
        <v>0.67</v>
      </c>
      <c r="T23" s="49" t="s">
        <v>179</v>
      </c>
      <c r="U23" s="49" t="s">
        <v>180</v>
      </c>
      <c r="V23" s="70">
        <v>1</v>
      </c>
      <c r="W23" s="72" t="s">
        <v>281</v>
      </c>
      <c r="X23" s="72" t="s">
        <v>282</v>
      </c>
    </row>
    <row r="24" spans="1:24" ht="300.75" customHeight="1" x14ac:dyDescent="0.25">
      <c r="A24" s="90"/>
      <c r="B24" s="37" t="str">
        <f>'G TH'!A9</f>
        <v>R2</v>
      </c>
      <c r="C24" s="37" t="str">
        <f>'G TH'!B9</f>
        <v>Por cambio de directrices y priorización de otras activiadades se puede ocacionar una baja participación o cancelación de las actividades de bienestar lo cual puede afectar el clima laboral.</v>
      </c>
      <c r="D24" s="38" t="str">
        <f>'G TH'!C9</f>
        <v>OPERATIVO</v>
      </c>
      <c r="E24" s="37">
        <f>'G TH'!D9</f>
        <v>4</v>
      </c>
      <c r="F24" s="37">
        <f>'G TH'!E9</f>
        <v>1</v>
      </c>
      <c r="G24" s="39" t="str">
        <f>'G TH'!F9</f>
        <v>ZONA RIESGO MODERADA</v>
      </c>
      <c r="H24" s="37" t="e">
        <f>'G TH'!G9</f>
        <v>#REF!</v>
      </c>
      <c r="I24" s="40" t="str">
        <f>'G TH'!H9</f>
        <v>PROBABILIDAD</v>
      </c>
      <c r="J24" s="37">
        <f>'G TH'!I9</f>
        <v>3</v>
      </c>
      <c r="K24" s="37">
        <f>'G TH'!J9</f>
        <v>1</v>
      </c>
      <c r="L24" s="37">
        <f>'G TH'!K9</f>
        <v>12</v>
      </c>
      <c r="M24" s="39" t="str">
        <f>'G TH'!L9</f>
        <v>ZONA RIESGO BAJA</v>
      </c>
      <c r="N24" s="37" t="str">
        <f>'G TH'!M9</f>
        <v>EVITAR EL RIESGO</v>
      </c>
      <c r="O24" s="37" t="str">
        <f>'G TH'!N9</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c r="P24" s="34">
        <v>0.5</v>
      </c>
      <c r="Q24" s="33" t="s">
        <v>81</v>
      </c>
      <c r="R24" s="33" t="s">
        <v>148</v>
      </c>
      <c r="S24" s="50">
        <v>0.84</v>
      </c>
      <c r="T24" s="49" t="s">
        <v>162</v>
      </c>
      <c r="U24" s="49" t="s">
        <v>181</v>
      </c>
      <c r="V24" s="70">
        <v>1</v>
      </c>
      <c r="W24" s="72" t="s">
        <v>162</v>
      </c>
      <c r="X24" s="75" t="s">
        <v>311</v>
      </c>
    </row>
    <row r="25" spans="1:24" ht="229.5" x14ac:dyDescent="0.25">
      <c r="A25" s="91"/>
      <c r="B25" s="37" t="str">
        <f>'G TH'!A10</f>
        <v>R3</v>
      </c>
      <c r="C25" s="37" t="str">
        <f>'G TH'!B10</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D25" s="38" t="str">
        <f>'G TH'!C10</f>
        <v>OPERATIVO</v>
      </c>
      <c r="E25" s="37">
        <f>'G TH'!D10</f>
        <v>3</v>
      </c>
      <c r="F25" s="37">
        <f>'G TH'!E10</f>
        <v>1</v>
      </c>
      <c r="G25" s="39" t="str">
        <f>'G TH'!F10</f>
        <v>ZONA RIESGO BAJA</v>
      </c>
      <c r="H25" s="37" t="e">
        <f>'G TH'!G10</f>
        <v>#REF!</v>
      </c>
      <c r="I25" s="40" t="str">
        <f>'G TH'!H10</f>
        <v>IMPACTO</v>
      </c>
      <c r="J25" s="37">
        <f>'G TH'!I10</f>
        <v>3</v>
      </c>
      <c r="K25" s="37">
        <f>'G TH'!J10</f>
        <v>1</v>
      </c>
      <c r="L25" s="37">
        <f>'G TH'!K10</f>
        <v>12</v>
      </c>
      <c r="M25" s="39" t="str">
        <f>'G TH'!L10</f>
        <v>ZONA RIESGO BAJA</v>
      </c>
      <c r="N25" s="37" t="str">
        <f>'G TH'!M10</f>
        <v>EVITAR EL RIESGO</v>
      </c>
      <c r="O25" s="37" t="str">
        <f>'G TH'!N10</f>
        <v>Capacitar a los evaluadores y evaluados, enviar correos recordando los plazos establecidos, informar cuando se han vencido los plazos y talento humano no ha recibido los acuerdos suscritos.</v>
      </c>
      <c r="P25" s="34">
        <v>0.5</v>
      </c>
      <c r="Q25" s="33" t="s">
        <v>82</v>
      </c>
      <c r="R25" s="33" t="s">
        <v>143</v>
      </c>
      <c r="S25" s="50">
        <v>1</v>
      </c>
      <c r="T25" s="57" t="s">
        <v>182</v>
      </c>
      <c r="U25" s="51" t="s">
        <v>234</v>
      </c>
      <c r="V25" s="70">
        <v>1</v>
      </c>
      <c r="W25" s="72" t="s">
        <v>240</v>
      </c>
      <c r="X25" s="74" t="s">
        <v>234</v>
      </c>
    </row>
    <row r="26" spans="1:24" ht="191.25" x14ac:dyDescent="0.25">
      <c r="A26" s="42" t="s">
        <v>85</v>
      </c>
      <c r="B26" s="30" t="str">
        <f>'G Ambiental'!A8</f>
        <v>R1</v>
      </c>
      <c r="C26" s="30" t="str">
        <f>'G Ambiental'!B8</f>
        <v>Posibilidad de no gestionar los aspectos ambientales generados dentro o fuera de la Empresa.</v>
      </c>
      <c r="D26" s="38" t="str">
        <f>'G Ambiental'!C8</f>
        <v>CUMPLIMIENTO</v>
      </c>
      <c r="E26" s="30">
        <f>'G Ambiental'!D8</f>
        <v>1</v>
      </c>
      <c r="F26" s="30">
        <f>'G Ambiental'!E8</f>
        <v>3</v>
      </c>
      <c r="G26" s="3" t="str">
        <f>'G Ambiental'!F8</f>
        <v>ZONA RIESGO MODERADA</v>
      </c>
      <c r="H26" s="37" t="str">
        <f>'G Ambiental'!G8</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I26" s="40" t="str">
        <f>'G Ambiental'!H8</f>
        <v>PROBABILIDAD</v>
      </c>
      <c r="J26" s="37">
        <f>'G Ambiental'!I8</f>
        <v>1</v>
      </c>
      <c r="K26" s="37">
        <f>'G Ambiental'!J8</f>
        <v>3</v>
      </c>
      <c r="L26" s="37">
        <f>'G Ambiental'!K8</f>
        <v>12</v>
      </c>
      <c r="M26" s="3" t="str">
        <f>'G Ambiental'!L8</f>
        <v>ZONA RIESGO MODERADA</v>
      </c>
      <c r="N26" s="37" t="str">
        <f>'G Ambiental'!M8</f>
        <v>REDUCIR EL RIESGO</v>
      </c>
      <c r="O26" s="37" t="str">
        <f>'G Ambiental'!N8</f>
        <v xml:space="preserve"> Generar un proceso de alertas con base en el avance del plan de acción con el fin de identificar las actividades que no tienen un nivel de avance óptimo y puedan afectar el cumplimiento de los objetivos ambientales de la entidad.</v>
      </c>
      <c r="P26" s="34">
        <v>0</v>
      </c>
      <c r="Q26" s="33" t="s">
        <v>144</v>
      </c>
      <c r="R26" s="45" t="s">
        <v>283</v>
      </c>
      <c r="S26" s="34">
        <v>0.2</v>
      </c>
      <c r="T26" s="57" t="s">
        <v>284</v>
      </c>
      <c r="U26" s="51" t="s">
        <v>183</v>
      </c>
      <c r="V26" s="70">
        <v>0.86</v>
      </c>
      <c r="W26" s="72" t="s">
        <v>253</v>
      </c>
      <c r="X26" s="74" t="s">
        <v>285</v>
      </c>
    </row>
    <row r="27" spans="1:24" ht="267.75" x14ac:dyDescent="0.25">
      <c r="A27" s="89" t="s">
        <v>98</v>
      </c>
      <c r="B27" s="37" t="str">
        <f>'G Serv Log'!A8</f>
        <v>R1</v>
      </c>
      <c r="C27" s="37" t="str">
        <f>'G Serv Log'!B8</f>
        <v>Sustracción o pérdida de bienes de la entidad.</v>
      </c>
      <c r="D27" s="27" t="str">
        <f>'G Serv Log'!C8</f>
        <v>OPERATIVO</v>
      </c>
      <c r="E27" s="37">
        <f>'G Serv Log'!D8</f>
        <v>2</v>
      </c>
      <c r="F27" s="37">
        <f>'G Serv Log'!E8</f>
        <v>2</v>
      </c>
      <c r="G27" s="39" t="str">
        <f>'G Serv Log'!F8</f>
        <v>ZONA RIESGO BAJA</v>
      </c>
      <c r="H27" s="37" t="str">
        <f>'G Serv Log'!G8</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I27" s="40" t="str">
        <f>'G Serv Log'!H8</f>
        <v>PROBABILIDAD</v>
      </c>
      <c r="J27" s="37">
        <f>'G Serv Log'!I8</f>
        <v>1</v>
      </c>
      <c r="K27" s="37">
        <f>'G Serv Log'!J8</f>
        <v>2</v>
      </c>
      <c r="L27" s="37">
        <f>'G Serv Log'!K8</f>
        <v>8</v>
      </c>
      <c r="M27" s="39" t="str">
        <f>'G Serv Log'!L8</f>
        <v>ZONA RIESGO BAJA</v>
      </c>
      <c r="N27" s="37" t="str">
        <f>'G Serv Log'!M8</f>
        <v>ASUMIR EL RIESGO</v>
      </c>
      <c r="O27" s="37" t="str">
        <f>'G Serv Log'!N8</f>
        <v xml:space="preserve">Realizar un muestreo dos veces al año de los bienes a cargo de la Empresa con el fin de verificar que se encuentren registrados en el Sistema Administrativo y Financiero de la Empresa. </v>
      </c>
      <c r="P27" s="34">
        <v>0.5</v>
      </c>
      <c r="Q27" s="33" t="s">
        <v>105</v>
      </c>
      <c r="R27" s="33" t="s">
        <v>145</v>
      </c>
      <c r="S27" s="50">
        <v>1</v>
      </c>
      <c r="T27" s="57" t="s">
        <v>164</v>
      </c>
      <c r="U27" s="51" t="s">
        <v>184</v>
      </c>
      <c r="V27" s="70">
        <v>1</v>
      </c>
      <c r="W27" s="72" t="s">
        <v>241</v>
      </c>
      <c r="X27" s="72" t="s">
        <v>243</v>
      </c>
    </row>
    <row r="28" spans="1:24" ht="280.5" x14ac:dyDescent="0.25">
      <c r="A28" s="90"/>
      <c r="B28" s="37" t="str">
        <f>'G Serv Log'!A9</f>
        <v>R2</v>
      </c>
      <c r="C28" s="37" t="str">
        <f>'G Serv Log'!B9</f>
        <v>Posibilidad de no contar con los bienes, suministros y servicios para atender las necesidades de los procesos.</v>
      </c>
      <c r="D28" s="37" t="str">
        <f>'G Serv Log'!C9</f>
        <v>OPERATIVO</v>
      </c>
      <c r="E28" s="37">
        <f>'G Serv Log'!D9</f>
        <v>2</v>
      </c>
      <c r="F28" s="37">
        <f>'G Serv Log'!E9</f>
        <v>3</v>
      </c>
      <c r="G28" s="39" t="str">
        <f>'G Serv Log'!F9</f>
        <v>ZONA RIESGO MODERADA</v>
      </c>
      <c r="H28" s="37" t="str">
        <f>'G Serv Log'!G9</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I28" s="40" t="str">
        <f>'G Serv Log'!H9</f>
        <v>PROBABILIDAD</v>
      </c>
      <c r="J28" s="37">
        <f>'G Serv Log'!I9</f>
        <v>1</v>
      </c>
      <c r="K28" s="37">
        <f>'G Serv Log'!J9</f>
        <v>3</v>
      </c>
      <c r="L28" s="37">
        <f>'G Serv Log'!K9</f>
        <v>12</v>
      </c>
      <c r="M28" s="39" t="str">
        <f>'G Serv Log'!L9</f>
        <v>ZONA RIESGO MODERADA</v>
      </c>
      <c r="N28" s="37" t="str">
        <f>'G Serv Log'!M9</f>
        <v>REDUCIR EL RIESGO</v>
      </c>
      <c r="O28" s="37" t="str">
        <f>'G Serv Log'!N9</f>
        <v>Realizar una revisión trimestral del los objetivos y obligaciones contractuales de los procesos que se encuentren en el Plan de Adquisiciones de la Empresa, con el fin de garantizar su adecuada ejecución.</v>
      </c>
      <c r="P28" s="34">
        <v>0.25</v>
      </c>
      <c r="Q28" s="33" t="s">
        <v>103</v>
      </c>
      <c r="R28" s="33" t="s">
        <v>118</v>
      </c>
      <c r="S28" s="50">
        <v>0.75</v>
      </c>
      <c r="T28" s="49" t="s">
        <v>185</v>
      </c>
      <c r="U28" s="51" t="s">
        <v>286</v>
      </c>
      <c r="V28" s="70">
        <v>1</v>
      </c>
      <c r="W28" s="72" t="s">
        <v>242</v>
      </c>
      <c r="X28" s="72" t="s">
        <v>244</v>
      </c>
    </row>
    <row r="29" spans="1:24" ht="280.5" x14ac:dyDescent="0.25">
      <c r="A29" s="89" t="s">
        <v>99</v>
      </c>
      <c r="B29" s="37" t="str">
        <f>'G Docum'!A8</f>
        <v>R1</v>
      </c>
      <c r="C29" s="37" t="str">
        <f>'G Docum'!B8</f>
        <v>Posibilidad de utilización indebida de información.</v>
      </c>
      <c r="D29" s="27" t="str">
        <f>'G Docum'!C8</f>
        <v>CORRUPCIÓN</v>
      </c>
      <c r="E29" s="37">
        <f>'G Docum'!D8</f>
        <v>1</v>
      </c>
      <c r="F29" s="37">
        <f>'G Docum'!E8</f>
        <v>4</v>
      </c>
      <c r="G29" s="39" t="str">
        <f>'G Docum'!F8</f>
        <v>ZONA RIESGO ALTA</v>
      </c>
      <c r="H29" s="37" t="str">
        <f>'G Docum'!G8</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I29" s="40" t="str">
        <f>'G Docum'!H8</f>
        <v>PROBABILIDAD</v>
      </c>
      <c r="J29" s="37">
        <f>'G Docum'!I8</f>
        <v>1</v>
      </c>
      <c r="K29" s="37">
        <f>'G Docum'!J8</f>
        <v>4</v>
      </c>
      <c r="L29" s="37">
        <f>'G Docum'!K8</f>
        <v>16</v>
      </c>
      <c r="M29" s="39" t="str">
        <f>'G Docum'!L8</f>
        <v>ZONA RIESGO ALTA</v>
      </c>
      <c r="N29" s="37" t="str">
        <f>'G Docum'!M8</f>
        <v>EVITAR EL RIESGO</v>
      </c>
      <c r="O29" s="37" t="str">
        <f>'G Docum'!N8</f>
        <v>Verificar que la Base de Datos Préstamos Documentales contenga el registro y descargue de la devolución de los documentos en préstamo.</v>
      </c>
      <c r="P29" s="34">
        <v>0.25</v>
      </c>
      <c r="Q29" s="33" t="s">
        <v>146</v>
      </c>
      <c r="R29" s="33" t="s">
        <v>287</v>
      </c>
      <c r="S29" s="50">
        <v>0.75</v>
      </c>
      <c r="T29" s="49" t="s">
        <v>186</v>
      </c>
      <c r="U29" s="51" t="s">
        <v>187</v>
      </c>
      <c r="V29" s="70">
        <v>1</v>
      </c>
      <c r="W29" s="72" t="s">
        <v>245</v>
      </c>
      <c r="X29" s="72" t="s">
        <v>246</v>
      </c>
    </row>
    <row r="30" spans="1:24" ht="306" x14ac:dyDescent="0.25">
      <c r="A30" s="90"/>
      <c r="B30" s="37" t="str">
        <f>'G Docum'!A9</f>
        <v>R2</v>
      </c>
      <c r="C30" s="37" t="str">
        <f>'G Docum'!B9</f>
        <v>Deterioro de los documentos de la Empresa.</v>
      </c>
      <c r="D30" s="27" t="str">
        <f>'G Docum'!C9</f>
        <v>OPERATIVO</v>
      </c>
      <c r="E30" s="37">
        <f>'G Docum'!D9</f>
        <v>3</v>
      </c>
      <c r="F30" s="37">
        <f>'G Docum'!E9</f>
        <v>2</v>
      </c>
      <c r="G30" s="39" t="str">
        <f>'G Docum'!F9</f>
        <v>ZONA RIESGO MODERADA</v>
      </c>
      <c r="H30" s="37" t="str">
        <f>'G Docum'!G9</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I30" s="40" t="str">
        <f>'G Docum'!H9</f>
        <v>PROBABILIDAD</v>
      </c>
      <c r="J30" s="37">
        <f>'G Docum'!I9</f>
        <v>3</v>
      </c>
      <c r="K30" s="37">
        <f>'G Docum'!J9</f>
        <v>2</v>
      </c>
      <c r="L30" s="37">
        <f>'G Docum'!K9</f>
        <v>24</v>
      </c>
      <c r="M30" s="39" t="str">
        <f>'G Docum'!L9</f>
        <v>ZONA RIESGO MODERADA</v>
      </c>
      <c r="N30" s="37" t="str">
        <f>'G Docum'!M9</f>
        <v>REDUCIR EL RIESGO</v>
      </c>
      <c r="O30" s="37" t="str">
        <f>'G Docum'!N9</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c r="P30" s="34">
        <v>0.33</v>
      </c>
      <c r="Q30" s="33" t="s">
        <v>106</v>
      </c>
      <c r="R30" s="33" t="s">
        <v>149</v>
      </c>
      <c r="S30" s="50">
        <v>0.66</v>
      </c>
      <c r="T30" s="49" t="s">
        <v>188</v>
      </c>
      <c r="U30" s="51" t="s">
        <v>189</v>
      </c>
      <c r="V30" s="70">
        <v>1</v>
      </c>
      <c r="W30" s="72" t="s">
        <v>247</v>
      </c>
      <c r="X30" s="72" t="s">
        <v>288</v>
      </c>
    </row>
    <row r="31" spans="1:24" ht="395.25" x14ac:dyDescent="0.25">
      <c r="A31" s="91"/>
      <c r="B31" s="37" t="str">
        <f>'G Docum'!A10</f>
        <v>R3</v>
      </c>
      <c r="C31" s="37" t="str">
        <f>'G Docum'!B10</f>
        <v>Pérdida de información documental.</v>
      </c>
      <c r="D31" s="27" t="str">
        <f>'G Docum'!C10</f>
        <v>OPERATIVO</v>
      </c>
      <c r="E31" s="37">
        <f>'G Docum'!D10</f>
        <v>3</v>
      </c>
      <c r="F31" s="37">
        <f>'G Docum'!E10</f>
        <v>2</v>
      </c>
      <c r="G31" s="39" t="str">
        <f>'G Docum'!F10</f>
        <v>ZONA RIESGO MODERADA</v>
      </c>
      <c r="H31" s="37" t="str">
        <f>'G Docum'!G10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I31" s="40" t="str">
        <f>'G Docum'!H10</f>
        <v>IMPACTO</v>
      </c>
      <c r="J31" s="37">
        <f>'G Docum'!I10</f>
        <v>3</v>
      </c>
      <c r="K31" s="37">
        <f>'G Docum'!J10</f>
        <v>1</v>
      </c>
      <c r="L31" s="37">
        <f>'G Docum'!K10</f>
        <v>12</v>
      </c>
      <c r="M31" s="39" t="str">
        <f>'G Docum'!L10</f>
        <v>ZONA RIESGO BAJA</v>
      </c>
      <c r="N31" s="37" t="str">
        <f>'G Docum'!M10</f>
        <v>REDUCIR EL RIESGO</v>
      </c>
      <c r="O31" s="37" t="str">
        <f>'G Docum'!N10</f>
        <v>Verificar que la Base de Datos Préstamos Documentales contenga el registro y descargue de la devolución de los documentos en préstamo.</v>
      </c>
      <c r="P31" s="34">
        <v>0.33</v>
      </c>
      <c r="Q31" s="33" t="s">
        <v>107</v>
      </c>
      <c r="R31" s="33" t="s">
        <v>150</v>
      </c>
      <c r="S31" s="50">
        <v>0.75</v>
      </c>
      <c r="T31" s="49" t="s">
        <v>190</v>
      </c>
      <c r="U31" s="49" t="s">
        <v>191</v>
      </c>
      <c r="V31" s="70">
        <v>1</v>
      </c>
      <c r="W31" s="72" t="s">
        <v>248</v>
      </c>
      <c r="X31" s="72" t="s">
        <v>249</v>
      </c>
    </row>
    <row r="32" spans="1:24" ht="329.25" customHeight="1" x14ac:dyDescent="0.25">
      <c r="A32" s="89" t="s">
        <v>100</v>
      </c>
      <c r="B32" s="37" t="str">
        <f>'G TIC'!A8</f>
        <v>R1</v>
      </c>
      <c r="C32" s="37" t="str">
        <f>'G TIC'!B8</f>
        <v xml:space="preserve">Pérdida de la información institucional </v>
      </c>
      <c r="D32" s="27" t="str">
        <f>'G TIC'!C8</f>
        <v>OPERATIVO</v>
      </c>
      <c r="E32" s="37">
        <f>'G TIC'!D8</f>
        <v>4</v>
      </c>
      <c r="F32" s="37">
        <f>'G TIC'!E8</f>
        <v>3</v>
      </c>
      <c r="G32" s="39" t="str">
        <f>'G TIC'!F8</f>
        <v>ZONA RIESGO ALTA</v>
      </c>
      <c r="H32" s="37" t="str">
        <f>'G TIC'!G8</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I32" s="40" t="str">
        <f>'G TIC'!H8</f>
        <v>PROBABILIDAD</v>
      </c>
      <c r="J32" s="37">
        <f>'G TIC'!I8</f>
        <v>3</v>
      </c>
      <c r="K32" s="37">
        <f>'G TIC'!J8</f>
        <v>3</v>
      </c>
      <c r="L32" s="37">
        <f>'G TIC'!K8</f>
        <v>36</v>
      </c>
      <c r="M32" s="39" t="str">
        <f>'G TIC'!L8</f>
        <v>ZONA RIESGO ALTA</v>
      </c>
      <c r="N32" s="37" t="str">
        <f>'G TIC'!M8</f>
        <v>REDUCIR EL RIESGO</v>
      </c>
      <c r="O32" s="37" t="str">
        <f>'G TIC'!N8</f>
        <v>Mantener actualizados los activos de información de la Empresa, con el fin de controlar el numero de bases de datos de información relevante con que cuenta la Empresa.</v>
      </c>
      <c r="P32" s="34">
        <v>0.33</v>
      </c>
      <c r="Q32" s="33" t="s">
        <v>119</v>
      </c>
      <c r="R32" s="33" t="s">
        <v>151</v>
      </c>
      <c r="S32" s="50">
        <v>0.66</v>
      </c>
      <c r="T32" s="49" t="s">
        <v>163</v>
      </c>
      <c r="U32" s="49" t="s">
        <v>289</v>
      </c>
      <c r="V32" s="70">
        <v>1</v>
      </c>
      <c r="W32" s="72" t="s">
        <v>250</v>
      </c>
      <c r="X32" s="72" t="s">
        <v>290</v>
      </c>
    </row>
    <row r="33" spans="1:24" ht="280.5" customHeight="1" x14ac:dyDescent="0.25">
      <c r="A33" s="90"/>
      <c r="B33" s="37" t="str">
        <f>'G TIC'!A9</f>
        <v>R2</v>
      </c>
      <c r="C33" s="37" t="str">
        <f>'G TIC'!B9</f>
        <v>Alteración de la  integridad de los datos o uso indebido de la información para beneficio propio o de un tercero</v>
      </c>
      <c r="D33" s="27" t="str">
        <f>'G TIC'!C9</f>
        <v>CORRUPCIÓN</v>
      </c>
      <c r="E33" s="37">
        <f>'G TIC'!D9</f>
        <v>1</v>
      </c>
      <c r="F33" s="37">
        <f>'G TIC'!E9</f>
        <v>4</v>
      </c>
      <c r="G33" s="39" t="str">
        <f>'G TIC'!F9</f>
        <v>ZONA RIESGO ALTA</v>
      </c>
      <c r="H33" s="37" t="str">
        <f>'G TIC'!G9</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I33" s="40" t="str">
        <f>'G TIC'!H9</f>
        <v>IMPACTO</v>
      </c>
      <c r="J33" s="37">
        <f>'G TIC'!I9</f>
        <v>1</v>
      </c>
      <c r="K33" s="37">
        <f>'G TIC'!J9</f>
        <v>3</v>
      </c>
      <c r="L33" s="37">
        <f>'G TIC'!K9</f>
        <v>12</v>
      </c>
      <c r="M33" s="39" t="str">
        <f>'G TIC'!L9</f>
        <v>ZONA RIESGO MODERADA</v>
      </c>
      <c r="N33" s="37" t="str">
        <f>'G TIC'!M9</f>
        <v>EVITAR EL RIESGO</v>
      </c>
      <c r="O33" s="37" t="str">
        <f>'G TIC'!N9</f>
        <v>Partiicpar en al menos una capacitación en temas relacionados con seguridad y privacidad de la información orientada por la Alcaldía Mayor o Mintic</v>
      </c>
      <c r="P33" s="34">
        <v>0.33</v>
      </c>
      <c r="Q33" s="33" t="s">
        <v>120</v>
      </c>
      <c r="R33" s="33" t="s">
        <v>152</v>
      </c>
      <c r="S33" s="50">
        <v>0.66</v>
      </c>
      <c r="T33" s="49" t="s">
        <v>192</v>
      </c>
      <c r="U33" s="49" t="s">
        <v>235</v>
      </c>
      <c r="V33" s="70">
        <v>1</v>
      </c>
      <c r="W33" s="72" t="s">
        <v>251</v>
      </c>
      <c r="X33" s="72" t="s">
        <v>252</v>
      </c>
    </row>
    <row r="34" spans="1:24" ht="280.5" customHeight="1" x14ac:dyDescent="0.25">
      <c r="A34" s="91"/>
      <c r="B34" s="37" t="str">
        <f>'G TIC'!A10</f>
        <v>R3</v>
      </c>
      <c r="C34" s="37" t="str">
        <f>'G TIC'!B10</f>
        <v>Interrupción en la operatividad de la infraestructura tecnológica de la Empresa</v>
      </c>
      <c r="D34" s="27" t="str">
        <f>'G TIC'!C10</f>
        <v>TECNOLÓGICO</v>
      </c>
      <c r="E34" s="37">
        <f>'G TIC'!D10</f>
        <v>1</v>
      </c>
      <c r="F34" s="37">
        <f>'G TIC'!E10</f>
        <v>3</v>
      </c>
      <c r="G34" s="39" t="str">
        <f>'G TIC'!F10</f>
        <v>ZONA RIESGO MODERADA</v>
      </c>
      <c r="H34" s="37" t="str">
        <f>'G TIC'!G10</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I34" s="40" t="str">
        <f>'G TIC'!H10</f>
        <v>IMPACTO</v>
      </c>
      <c r="J34" s="37">
        <f>'G TIC'!I10</f>
        <v>1</v>
      </c>
      <c r="K34" s="37">
        <f>'G TIC'!J10</f>
        <v>1</v>
      </c>
      <c r="L34" s="37">
        <f>'G TIC'!K10</f>
        <v>4</v>
      </c>
      <c r="M34" s="39" t="str">
        <f>'G TIC'!L10</f>
        <v>ZONA RIESGO BAJA</v>
      </c>
      <c r="N34" s="37" t="str">
        <f>'G TIC'!M10</f>
        <v>REDUCIR EL RIESGO</v>
      </c>
      <c r="O34" s="37" t="str">
        <f>'G TIC'!N10</f>
        <v>Realizar seguimiento a la contratación de los servicios de mantenilmiento preventivo y correctivo del hardeware de la Empesa a través del Plan de Adquisiciones.</v>
      </c>
      <c r="P34" s="34">
        <v>0.25</v>
      </c>
      <c r="Q34" s="33" t="s">
        <v>108</v>
      </c>
      <c r="R34" s="33" t="s">
        <v>153</v>
      </c>
      <c r="S34" s="50">
        <v>0.67</v>
      </c>
      <c r="T34" s="49" t="s">
        <v>193</v>
      </c>
      <c r="U34" s="51" t="s">
        <v>291</v>
      </c>
      <c r="V34" s="70">
        <v>1</v>
      </c>
      <c r="W34" s="72" t="s">
        <v>108</v>
      </c>
      <c r="X34" s="72" t="s">
        <v>292</v>
      </c>
    </row>
    <row r="35" spans="1:24" ht="159" customHeight="1" x14ac:dyDescent="0.25">
      <c r="A35" s="89" t="s">
        <v>101</v>
      </c>
      <c r="B35" s="37" t="str">
        <f>'Aten Ciudad'!A8</f>
        <v>R1</v>
      </c>
      <c r="C35" s="37" t="str">
        <f>'Aten Ciudad'!B8</f>
        <v>Posibilidad de aceptar o solicitar dádivas a cambio de información privilegiada.</v>
      </c>
      <c r="D35" s="27" t="str">
        <f>'Aten Ciudad'!C8</f>
        <v>CORRUPCIÓN</v>
      </c>
      <c r="E35" s="37">
        <f>'Aten Ciudad'!D8</f>
        <v>2</v>
      </c>
      <c r="F35" s="37">
        <f>'Aten Ciudad'!E8</f>
        <v>5</v>
      </c>
      <c r="G35" s="39" t="str">
        <f>'Aten Ciudad'!F8</f>
        <v>ZONA RIESGO EXTREMA</v>
      </c>
      <c r="H35" s="37" t="str">
        <f>'Aten Ciudad'!G8</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I35" s="40" t="str">
        <f>'Aten Ciudad'!H8</f>
        <v>PROBABILIDAD</v>
      </c>
      <c r="J35" s="37">
        <f>'Aten Ciudad'!I8</f>
        <v>1</v>
      </c>
      <c r="K35" s="37">
        <f>'Aten Ciudad'!J8</f>
        <v>5</v>
      </c>
      <c r="L35" s="37">
        <f>'Aten Ciudad'!K8</f>
        <v>20</v>
      </c>
      <c r="M35" s="39" t="str">
        <f>'Aten Ciudad'!L8</f>
        <v>ZONA RIESGO ALTA</v>
      </c>
      <c r="N35" s="37" t="str">
        <f>'Aten Ciudad'!M8</f>
        <v>EVITAR EL RIESGO</v>
      </c>
      <c r="O35" s="37" t="str">
        <f>'Aten Ciudad'!N8</f>
        <v>Registrar el control en un documento que permita su estandarización u oficialización.</v>
      </c>
      <c r="P35" s="34">
        <v>0.33</v>
      </c>
      <c r="Q35" s="33" t="s">
        <v>109</v>
      </c>
      <c r="R35" s="33" t="s">
        <v>121</v>
      </c>
      <c r="S35" s="34">
        <v>0.66</v>
      </c>
      <c r="T35" s="48" t="s">
        <v>165</v>
      </c>
      <c r="U35" s="48" t="s">
        <v>293</v>
      </c>
      <c r="V35" s="70">
        <v>0.66</v>
      </c>
      <c r="W35" s="72" t="s">
        <v>294</v>
      </c>
      <c r="X35" s="74" t="s">
        <v>256</v>
      </c>
    </row>
    <row r="36" spans="1:24" ht="127.5" customHeight="1" x14ac:dyDescent="0.25">
      <c r="A36" s="90"/>
      <c r="B36" s="37" t="str">
        <f>'Aten Ciudad'!A9</f>
        <v>R2</v>
      </c>
      <c r="C36" s="37" t="str">
        <f>'Aten Ciudad'!B9</f>
        <v>Posibilidad de incumplimiento o inefectividad en la atención al ciudadano por parte de la empresa</v>
      </c>
      <c r="D36" s="27" t="str">
        <f>'Aten Ciudad'!C9</f>
        <v>OPERATIVO</v>
      </c>
      <c r="E36" s="37">
        <f>'Aten Ciudad'!D9</f>
        <v>3</v>
      </c>
      <c r="F36" s="37">
        <f>'Aten Ciudad'!E9</f>
        <v>5</v>
      </c>
      <c r="G36" s="39" t="str">
        <f>'Aten Ciudad'!F9</f>
        <v>ZONA RIESGO EXTREMA</v>
      </c>
      <c r="H36" s="37" t="str">
        <f>'Aten Ciudad'!G9</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I36" s="40" t="str">
        <f>'Aten Ciudad'!H9</f>
        <v>PROBABILIDAD</v>
      </c>
      <c r="J36" s="37">
        <f>'Aten Ciudad'!I9</f>
        <v>3</v>
      </c>
      <c r="K36" s="37">
        <f>'Aten Ciudad'!J9</f>
        <v>5</v>
      </c>
      <c r="L36" s="37">
        <f>'Aten Ciudad'!K9</f>
        <v>60</v>
      </c>
      <c r="M36" s="39" t="str">
        <f>'Aten Ciudad'!L9</f>
        <v>ZONA RIESGO EXTREMA</v>
      </c>
      <c r="N36" s="37" t="str">
        <f>'Aten Ciudad'!M9</f>
        <v>EVITAR EL RIESGO</v>
      </c>
      <c r="O36" s="37" t="str">
        <f>'Aten Ciudad'!N9</f>
        <v>Elaborar el informe trimestral de percepción de la atención recibida para la presentación al Comité Institucional de Gestión y Desempeño cuando los resultados ameritan toma de decisiones.</v>
      </c>
      <c r="P36" s="34">
        <v>0.25</v>
      </c>
      <c r="Q36" s="33" t="s">
        <v>154</v>
      </c>
      <c r="R36" s="33" t="s">
        <v>155</v>
      </c>
      <c r="S36" s="34">
        <v>0.5</v>
      </c>
      <c r="T36" s="48" t="s">
        <v>295</v>
      </c>
      <c r="U36" s="48" t="s">
        <v>194</v>
      </c>
      <c r="V36" s="70">
        <v>1</v>
      </c>
      <c r="W36" s="72" t="s">
        <v>296</v>
      </c>
      <c r="X36" s="72" t="s">
        <v>194</v>
      </c>
    </row>
    <row r="37" spans="1:24" ht="409.6" customHeight="1" x14ac:dyDescent="0.25">
      <c r="A37" s="89" t="s">
        <v>102</v>
      </c>
      <c r="B37" s="27" t="str">
        <f>'Eval Seguim'!A8</f>
        <v>R1</v>
      </c>
      <c r="C37" s="28" t="str">
        <f>'Eval Seguim'!B8</f>
        <v>Posibilidad de manipulación indebida de los informes de auditoria.</v>
      </c>
      <c r="D37" s="27" t="str">
        <f>'Eval Seguim'!C8</f>
        <v>CORRUPCIÓN</v>
      </c>
      <c r="E37" s="27">
        <f>'Eval Seguim'!D8</f>
        <v>2</v>
      </c>
      <c r="F37" s="27">
        <f>'Eval Seguim'!E8</f>
        <v>5</v>
      </c>
      <c r="G37" s="29" t="str">
        <f>'Eval Seguim'!F8</f>
        <v>ZONA RIESGO EXTREMA</v>
      </c>
      <c r="H37" s="28" t="str">
        <f>'Eval Seguim'!G8</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I37" s="38" t="str">
        <f>'Eval Seguim'!H8</f>
        <v>PROBABILIDAD</v>
      </c>
      <c r="J37" s="27">
        <f>'Eval Seguim'!I8</f>
        <v>1</v>
      </c>
      <c r="K37" s="27">
        <f>'Eval Seguim'!J8</f>
        <v>5</v>
      </c>
      <c r="L37" s="27">
        <f>'Eval Seguim'!K8</f>
        <v>20</v>
      </c>
      <c r="M37" s="29" t="str">
        <f>'Eval Seguim'!L8</f>
        <v>ZONA RIESGO ALTA</v>
      </c>
      <c r="N37" s="27" t="str">
        <f>'Eval Seguim'!M8</f>
        <v>EVITAR EL RIESGO</v>
      </c>
      <c r="O37" s="28" t="str">
        <f>'Eval Seguim'!N8</f>
        <v>1. Diseñar y aplicar el formato para suscribir la declaración de impedimentos y conflictos de interés de los auditores.
2. Solicitar la apropiación de recursos para la 
adquisición de un software para la administración de las auditorias internas.</v>
      </c>
      <c r="P37" s="34">
        <v>0.33</v>
      </c>
      <c r="Q37" s="33" t="s">
        <v>156</v>
      </c>
      <c r="R37" s="33" t="s">
        <v>297</v>
      </c>
      <c r="S37" s="34">
        <v>0.75</v>
      </c>
      <c r="T37" s="33" t="s">
        <v>195</v>
      </c>
      <c r="U37" s="33" t="s">
        <v>196</v>
      </c>
      <c r="V37" s="70">
        <v>1</v>
      </c>
      <c r="W37" s="77" t="s">
        <v>305</v>
      </c>
      <c r="X37" s="77" t="s">
        <v>306</v>
      </c>
    </row>
    <row r="38" spans="1:24" ht="409.5" x14ac:dyDescent="0.25">
      <c r="A38" s="90"/>
      <c r="B38" s="27" t="str">
        <f>'Eval Seguim'!A9</f>
        <v>R2</v>
      </c>
      <c r="C38" s="28" t="str">
        <f>'Eval Seguim'!B9</f>
        <v>Posibilidad de entrega inoportuna de informes, respuestas, alertas y recomendaciones para el mejoramiento de la gestión institucional y del Sistema de Control Interno.</v>
      </c>
      <c r="D38" s="27" t="str">
        <f>'Eval Seguim'!C9</f>
        <v>OPERATIVO</v>
      </c>
      <c r="E38" s="27">
        <f>'Eval Seguim'!D9</f>
        <v>3</v>
      </c>
      <c r="F38" s="27">
        <f>'Eval Seguim'!E9</f>
        <v>4</v>
      </c>
      <c r="G38" s="29" t="str">
        <f>'Eval Seguim'!F9</f>
        <v>ZONA RIESGO EXTREMA</v>
      </c>
      <c r="H38" s="28" t="str">
        <f>'Eval Seguim'!G9</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I38" s="38" t="str">
        <f>'Eval Seguim'!H9</f>
        <v>PROBABILIDAD</v>
      </c>
      <c r="J38" s="27">
        <f>'Eval Seguim'!I9</f>
        <v>1</v>
      </c>
      <c r="K38" s="27">
        <f>'Eval Seguim'!J9</f>
        <v>4</v>
      </c>
      <c r="L38" s="27">
        <f>'Eval Seguim'!K9</f>
        <v>16</v>
      </c>
      <c r="M38" s="29" t="str">
        <f>'Eval Seguim'!L9</f>
        <v>ZONA RIESGO ALTA</v>
      </c>
      <c r="N38" s="27" t="str">
        <f>'Eval Seguim'!M9</f>
        <v>EVITAR EL RIESGO</v>
      </c>
      <c r="O38" s="28" t="str">
        <f>'Eval Seguim'!N9</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c r="P38" s="34">
        <v>0.33</v>
      </c>
      <c r="Q38" s="33" t="s">
        <v>298</v>
      </c>
      <c r="R38" s="33" t="s">
        <v>300</v>
      </c>
      <c r="S38" s="34">
        <v>0.875</v>
      </c>
      <c r="T38" s="54" t="s">
        <v>166</v>
      </c>
      <c r="U38" s="33" t="s">
        <v>197</v>
      </c>
      <c r="V38" s="70">
        <v>1</v>
      </c>
      <c r="W38" s="77" t="s">
        <v>307</v>
      </c>
      <c r="X38" s="77" t="s">
        <v>308</v>
      </c>
    </row>
    <row r="39" spans="1:24" ht="381.75" customHeight="1" x14ac:dyDescent="0.25">
      <c r="A39" s="91"/>
      <c r="B39" s="27" t="str">
        <f>'Eval Seguim'!A10</f>
        <v>R3</v>
      </c>
      <c r="C39" s="28" t="str">
        <f>'Eval Seguim'!B10</f>
        <v>Posibilidad de rezago frente a las tendencias en materia de auditoría y Control Interno.</v>
      </c>
      <c r="D39" s="27" t="str">
        <f>'Eval Seguim'!C10</f>
        <v>ESTRATÉGICO</v>
      </c>
      <c r="E39" s="27">
        <f>'Eval Seguim'!D10</f>
        <v>2</v>
      </c>
      <c r="F39" s="27">
        <f>'Eval Seguim'!E10</f>
        <v>3</v>
      </c>
      <c r="G39" s="29" t="str">
        <f>'Eval Seguim'!F10</f>
        <v>ZONA RIESGO MODERADA</v>
      </c>
      <c r="H39" s="28" t="str">
        <f>'Eval Seguim'!G10</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I39" s="38" t="str">
        <f>'Eval Seguim'!H10</f>
        <v>PROBABILIDAD</v>
      </c>
      <c r="J39" s="27">
        <f>'Eval Seguim'!I10</f>
        <v>1</v>
      </c>
      <c r="K39" s="27">
        <f>'Eval Seguim'!J10</f>
        <v>3</v>
      </c>
      <c r="L39" s="27">
        <f>'Eval Seguim'!K10</f>
        <v>12</v>
      </c>
      <c r="M39" s="29" t="str">
        <f>'Eval Seguim'!L10</f>
        <v>ZONA RIESGO MODERADA</v>
      </c>
      <c r="N39" s="27" t="str">
        <f>'Eval Seguim'!M10</f>
        <v>REDUCIR EL RIESGO</v>
      </c>
      <c r="O39" s="28" t="str">
        <f>'Eval Seguim'!N10</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c r="P39" s="34" t="s">
        <v>78</v>
      </c>
      <c r="Q39" s="33" t="s">
        <v>122</v>
      </c>
      <c r="R39" s="33" t="s">
        <v>301</v>
      </c>
      <c r="S39" s="34">
        <v>0.75</v>
      </c>
      <c r="T39" s="54" t="s">
        <v>302</v>
      </c>
      <c r="U39" s="54" t="s">
        <v>303</v>
      </c>
      <c r="V39" s="70">
        <v>1</v>
      </c>
      <c r="W39" s="75" t="s">
        <v>309</v>
      </c>
      <c r="X39" s="75" t="s">
        <v>310</v>
      </c>
    </row>
    <row r="40" spans="1:24" ht="32.25" customHeight="1" x14ac:dyDescent="0.25">
      <c r="N40" s="84" t="s">
        <v>123</v>
      </c>
      <c r="O40" s="84"/>
      <c r="P40" s="46">
        <f>AVERAGE(P5:P39)</f>
        <v>0.3180645161290323</v>
      </c>
      <c r="R40" s="52" t="s">
        <v>123</v>
      </c>
      <c r="S40" s="56">
        <f>AVERAGE(S5:S39)</f>
        <v>0.68308823529411766</v>
      </c>
      <c r="T40" s="35"/>
      <c r="U40" s="43"/>
      <c r="W40" s="8"/>
      <c r="X40" s="8"/>
    </row>
    <row r="41" spans="1:24" x14ac:dyDescent="0.25">
      <c r="A41" s="92" t="s">
        <v>41</v>
      </c>
      <c r="B41" s="93"/>
      <c r="C41" s="92" t="s">
        <v>42</v>
      </c>
      <c r="D41" s="93"/>
      <c r="E41" s="92" t="s">
        <v>43</v>
      </c>
      <c r="F41" s="94"/>
      <c r="G41" s="93"/>
    </row>
    <row r="42" spans="1:24" ht="96" customHeight="1" x14ac:dyDescent="0.25">
      <c r="A42" s="78" t="s">
        <v>304</v>
      </c>
      <c r="B42" s="79"/>
      <c r="C42" s="78" t="s">
        <v>125</v>
      </c>
      <c r="D42" s="79"/>
      <c r="E42" s="78" t="s">
        <v>125</v>
      </c>
      <c r="F42" s="80"/>
      <c r="G42" s="79"/>
    </row>
  </sheetData>
  <mergeCells count="41">
    <mergeCell ref="V3:X3"/>
    <mergeCell ref="S3:U3"/>
    <mergeCell ref="U10:U11"/>
    <mergeCell ref="A2:R2"/>
    <mergeCell ref="A1:R1"/>
    <mergeCell ref="R10:R11"/>
    <mergeCell ref="I3:I4"/>
    <mergeCell ref="J3:L3"/>
    <mergeCell ref="M3:M4"/>
    <mergeCell ref="N3:N4"/>
    <mergeCell ref="O3:O4"/>
    <mergeCell ref="T10:T11"/>
    <mergeCell ref="W10:W11"/>
    <mergeCell ref="X10:X11"/>
    <mergeCell ref="A41:B41"/>
    <mergeCell ref="C41:D41"/>
    <mergeCell ref="E41:G41"/>
    <mergeCell ref="G3:G4"/>
    <mergeCell ref="H3:H4"/>
    <mergeCell ref="A3:A4"/>
    <mergeCell ref="A7:A9"/>
    <mergeCell ref="A10:A11"/>
    <mergeCell ref="A21:A22"/>
    <mergeCell ref="A23:A25"/>
    <mergeCell ref="A27:A28"/>
    <mergeCell ref="A42:B42"/>
    <mergeCell ref="C42:D42"/>
    <mergeCell ref="E42:G42"/>
    <mergeCell ref="P3:R3"/>
    <mergeCell ref="N40:O40"/>
    <mergeCell ref="B3:B4"/>
    <mergeCell ref="C3:C4"/>
    <mergeCell ref="D3:D4"/>
    <mergeCell ref="E3:F3"/>
    <mergeCell ref="A29:A31"/>
    <mergeCell ref="A32:A34"/>
    <mergeCell ref="A35:A36"/>
    <mergeCell ref="A37:A39"/>
    <mergeCell ref="A13:A14"/>
    <mergeCell ref="A15:A16"/>
    <mergeCell ref="A18:A20"/>
  </mergeCells>
  <conditionalFormatting sqref="G5 M5">
    <cfRule type="cellIs" dxfId="329" priority="168" stopIfTrue="1" operator="equal">
      <formula>"INACEPTABLE"</formula>
    </cfRule>
    <cfRule type="cellIs" dxfId="328" priority="169" stopIfTrue="1" operator="equal">
      <formula>"IMPORTANTE"</formula>
    </cfRule>
    <cfRule type="cellIs" dxfId="327" priority="170" stopIfTrue="1" operator="equal">
      <formula>"MODERADO"</formula>
    </cfRule>
  </conditionalFormatting>
  <conditionalFormatting sqref="G5 M5">
    <cfRule type="cellIs" dxfId="326" priority="167" stopIfTrue="1" operator="equal">
      <formula>"TOLERABLE"</formula>
    </cfRule>
  </conditionalFormatting>
  <conditionalFormatting sqref="G5 M5">
    <cfRule type="cellIs" dxfId="325" priority="165" stopIfTrue="1" operator="equal">
      <formula>"ZONA RIESGO ALTA"</formula>
    </cfRule>
    <cfRule type="cellIs" dxfId="324" priority="166" stopIfTrue="1" operator="equal">
      <formula>"ZONA RIESGO EXTREMA"</formula>
    </cfRule>
  </conditionalFormatting>
  <conditionalFormatting sqref="G5 M5">
    <cfRule type="cellIs" dxfId="323" priority="163" stopIfTrue="1" operator="equal">
      <formula>"ZONA RIESGO BAJA"</formula>
    </cfRule>
    <cfRule type="cellIs" dxfId="322" priority="164" stopIfTrue="1" operator="equal">
      <formula>"ZONA RIESGO MODERADA"</formula>
    </cfRule>
  </conditionalFormatting>
  <conditionalFormatting sqref="G5 M5">
    <cfRule type="cellIs" dxfId="321" priority="161" stopIfTrue="1" operator="equal">
      <formula>"ZONA RIESGO MODERADA"</formula>
    </cfRule>
    <cfRule type="cellIs" dxfId="320" priority="162" stopIfTrue="1" operator="equal">
      <formula>"ZONA RIESGO ALTA"</formula>
    </cfRule>
  </conditionalFormatting>
  <conditionalFormatting sqref="G6 M6">
    <cfRule type="cellIs" dxfId="319" priority="158" stopIfTrue="1" operator="equal">
      <formula>"INACEPTABLE"</formula>
    </cfRule>
    <cfRule type="cellIs" dxfId="318" priority="159" stopIfTrue="1" operator="equal">
      <formula>"IMPORTANTE"</formula>
    </cfRule>
    <cfRule type="cellIs" dxfId="317" priority="160" stopIfTrue="1" operator="equal">
      <formula>"MODERADO"</formula>
    </cfRule>
  </conditionalFormatting>
  <conditionalFormatting sqref="G6 M6">
    <cfRule type="cellIs" dxfId="316" priority="157" stopIfTrue="1" operator="equal">
      <formula>"TOLERABLE"</formula>
    </cfRule>
  </conditionalFormatting>
  <conditionalFormatting sqref="G6 M6">
    <cfRule type="cellIs" dxfId="315" priority="155" stopIfTrue="1" operator="equal">
      <formula>"ZONA RIESGO ALTA"</formula>
    </cfRule>
    <cfRule type="cellIs" dxfId="314" priority="156" stopIfTrue="1" operator="equal">
      <formula>"ZONA RIESGO EXTREMA"</formula>
    </cfRule>
  </conditionalFormatting>
  <conditionalFormatting sqref="G6 M6">
    <cfRule type="cellIs" dxfId="313" priority="153" stopIfTrue="1" operator="equal">
      <formula>"ZONA RIESGO BAJA"</formula>
    </cfRule>
    <cfRule type="cellIs" dxfId="312" priority="154" stopIfTrue="1" operator="equal">
      <formula>"ZONA RIESGO MODERADA"</formula>
    </cfRule>
  </conditionalFormatting>
  <conditionalFormatting sqref="G6 M6">
    <cfRule type="cellIs" dxfId="311" priority="151" stopIfTrue="1" operator="equal">
      <formula>"ZONA RIESGO MODERADA"</formula>
    </cfRule>
    <cfRule type="cellIs" dxfId="310" priority="152" stopIfTrue="1" operator="equal">
      <formula>"ZONA RIESGO ALTA"</formula>
    </cfRule>
  </conditionalFormatting>
  <conditionalFormatting sqref="G7:G9 M7:M9">
    <cfRule type="cellIs" dxfId="309" priority="141" stopIfTrue="1" operator="equal">
      <formula>"ZONA RIESGO MODERADA"</formula>
    </cfRule>
    <cfRule type="cellIs" dxfId="308" priority="142" stopIfTrue="1" operator="equal">
      <formula>"ZONA RIESGO ALTA"</formula>
    </cfRule>
  </conditionalFormatting>
  <conditionalFormatting sqref="G18:G20 M18:M20">
    <cfRule type="cellIs" dxfId="307" priority="81" stopIfTrue="1" operator="equal">
      <formula>"ZONA RIESGO MODERADA"</formula>
    </cfRule>
    <cfRule type="cellIs" dxfId="306" priority="82" stopIfTrue="1" operator="equal">
      <formula>"ZONA RIESGO ALTA"</formula>
    </cfRule>
  </conditionalFormatting>
  <conditionalFormatting sqref="G7:G9 M7:M9">
    <cfRule type="cellIs" dxfId="305" priority="148" stopIfTrue="1" operator="equal">
      <formula>"INACEPTABLE"</formula>
    </cfRule>
    <cfRule type="cellIs" dxfId="304" priority="149" stopIfTrue="1" operator="equal">
      <formula>"IMPORTANTE"</formula>
    </cfRule>
    <cfRule type="cellIs" dxfId="303" priority="150" stopIfTrue="1" operator="equal">
      <formula>"MODERADO"</formula>
    </cfRule>
  </conditionalFormatting>
  <conditionalFormatting sqref="G7:G9 M7:M9">
    <cfRule type="cellIs" dxfId="302" priority="147" stopIfTrue="1" operator="equal">
      <formula>"TOLERABLE"</formula>
    </cfRule>
  </conditionalFormatting>
  <conditionalFormatting sqref="G7:G9 M7:M9">
    <cfRule type="cellIs" dxfId="301" priority="145" stopIfTrue="1" operator="equal">
      <formula>"ZONA RIESGO ALTA"</formula>
    </cfRule>
    <cfRule type="cellIs" dxfId="300" priority="146" stopIfTrue="1" operator="equal">
      <formula>"ZONA RIESGO EXTREMA"</formula>
    </cfRule>
  </conditionalFormatting>
  <conditionalFormatting sqref="G7:G9 M7:M9">
    <cfRule type="cellIs" dxfId="299" priority="143" stopIfTrue="1" operator="equal">
      <formula>"ZONA RIESGO BAJA"</formula>
    </cfRule>
    <cfRule type="cellIs" dxfId="298" priority="144" stopIfTrue="1" operator="equal">
      <formula>"ZONA RIESGO MODERADA"</formula>
    </cfRule>
  </conditionalFormatting>
  <conditionalFormatting sqref="G10:G11 M10:M11">
    <cfRule type="cellIs" dxfId="297" priority="138" stopIfTrue="1" operator="equal">
      <formula>"INACEPTABLE"</formula>
    </cfRule>
    <cfRule type="cellIs" dxfId="296" priority="139" stopIfTrue="1" operator="equal">
      <formula>"IMPORTANTE"</formula>
    </cfRule>
    <cfRule type="cellIs" dxfId="295" priority="140" stopIfTrue="1" operator="equal">
      <formula>"MODERADO"</formula>
    </cfRule>
  </conditionalFormatting>
  <conditionalFormatting sqref="G10:G11 M10:M11">
    <cfRule type="cellIs" dxfId="294" priority="137" stopIfTrue="1" operator="equal">
      <formula>"TOLERABLE"</formula>
    </cfRule>
  </conditionalFormatting>
  <conditionalFormatting sqref="G10:G11 M10:M11">
    <cfRule type="cellIs" dxfId="293" priority="135" stopIfTrue="1" operator="equal">
      <formula>"ZONA RIESGO ALTA"</formula>
    </cfRule>
    <cfRule type="cellIs" dxfId="292" priority="136" stopIfTrue="1" operator="equal">
      <formula>"ZONA RIESGO EXTREMA"</formula>
    </cfRule>
  </conditionalFormatting>
  <conditionalFormatting sqref="G10:G11 M10:M11">
    <cfRule type="cellIs" dxfId="291" priority="133" stopIfTrue="1" operator="equal">
      <formula>"ZONA RIESGO BAJA"</formula>
    </cfRule>
    <cfRule type="cellIs" dxfId="290" priority="134" stopIfTrue="1" operator="equal">
      <formula>"ZONA RIESGO MODERADA"</formula>
    </cfRule>
  </conditionalFormatting>
  <conditionalFormatting sqref="G10:G11 M10:M11">
    <cfRule type="cellIs" dxfId="289" priority="131" stopIfTrue="1" operator="equal">
      <formula>"ZONA RIESGO MODERADA"</formula>
    </cfRule>
    <cfRule type="cellIs" dxfId="288" priority="132" stopIfTrue="1" operator="equal">
      <formula>"ZONA RIESGO ALTA"</formula>
    </cfRule>
  </conditionalFormatting>
  <conditionalFormatting sqref="G12 M12">
    <cfRule type="cellIs" dxfId="287" priority="128" stopIfTrue="1" operator="equal">
      <formula>"INACEPTABLE"</formula>
    </cfRule>
    <cfRule type="cellIs" dxfId="286" priority="129" stopIfTrue="1" operator="equal">
      <formula>"IMPORTANTE"</formula>
    </cfRule>
    <cfRule type="cellIs" dxfId="285" priority="130" stopIfTrue="1" operator="equal">
      <formula>"MODERADO"</formula>
    </cfRule>
  </conditionalFormatting>
  <conditionalFormatting sqref="G12 M12">
    <cfRule type="cellIs" dxfId="284" priority="127" stopIfTrue="1" operator="equal">
      <formula>"TOLERABLE"</formula>
    </cfRule>
  </conditionalFormatting>
  <conditionalFormatting sqref="G12 M12">
    <cfRule type="cellIs" dxfId="283" priority="125" stopIfTrue="1" operator="equal">
      <formula>"ZONA RIESGO ALTA"</formula>
    </cfRule>
    <cfRule type="cellIs" dxfId="282" priority="126" stopIfTrue="1" operator="equal">
      <formula>"ZONA RIESGO EXTREMA"</formula>
    </cfRule>
  </conditionalFormatting>
  <conditionalFormatting sqref="G12 M12">
    <cfRule type="cellIs" dxfId="281" priority="123" stopIfTrue="1" operator="equal">
      <formula>"ZONA RIESGO BAJA"</formula>
    </cfRule>
    <cfRule type="cellIs" dxfId="280" priority="124" stopIfTrue="1" operator="equal">
      <formula>"ZONA RIESGO MODERADA"</formula>
    </cfRule>
  </conditionalFormatting>
  <conditionalFormatting sqref="G12 M12">
    <cfRule type="cellIs" dxfId="279" priority="121" stopIfTrue="1" operator="equal">
      <formula>"ZONA RIESGO MODERADA"</formula>
    </cfRule>
    <cfRule type="cellIs" dxfId="278" priority="122" stopIfTrue="1" operator="equal">
      <formula>"ZONA RIESGO ALTA"</formula>
    </cfRule>
  </conditionalFormatting>
  <conditionalFormatting sqref="G13:G14 M13:M14">
    <cfRule type="cellIs" dxfId="277" priority="118" stopIfTrue="1" operator="equal">
      <formula>"INACEPTABLE"</formula>
    </cfRule>
    <cfRule type="cellIs" dxfId="276" priority="119" stopIfTrue="1" operator="equal">
      <formula>"IMPORTANTE"</formula>
    </cfRule>
    <cfRule type="cellIs" dxfId="275" priority="120" stopIfTrue="1" operator="equal">
      <formula>"MODERADO"</formula>
    </cfRule>
  </conditionalFormatting>
  <conditionalFormatting sqref="G13:G14 M13:M14">
    <cfRule type="cellIs" dxfId="274" priority="117" stopIfTrue="1" operator="equal">
      <formula>"TOLERABLE"</formula>
    </cfRule>
  </conditionalFormatting>
  <conditionalFormatting sqref="G13:G14 M13:M14">
    <cfRule type="cellIs" dxfId="273" priority="115" stopIfTrue="1" operator="equal">
      <formula>"ZONA RIESGO ALTA"</formula>
    </cfRule>
    <cfRule type="cellIs" dxfId="272" priority="116" stopIfTrue="1" operator="equal">
      <formula>"ZONA RIESGO EXTREMA"</formula>
    </cfRule>
  </conditionalFormatting>
  <conditionalFormatting sqref="G13:G14 M13:M14">
    <cfRule type="cellIs" dxfId="271" priority="113" stopIfTrue="1" operator="equal">
      <formula>"ZONA RIESGO BAJA"</formula>
    </cfRule>
    <cfRule type="cellIs" dxfId="270" priority="114" stopIfTrue="1" operator="equal">
      <formula>"ZONA RIESGO MODERADA"</formula>
    </cfRule>
  </conditionalFormatting>
  <conditionalFormatting sqref="G13:G14 M13:M14">
    <cfRule type="cellIs" dxfId="269" priority="111" stopIfTrue="1" operator="equal">
      <formula>"ZONA RIESGO MODERADA"</formula>
    </cfRule>
    <cfRule type="cellIs" dxfId="268" priority="112" stopIfTrue="1" operator="equal">
      <formula>"ZONA RIESGO ALTA"</formula>
    </cfRule>
  </conditionalFormatting>
  <conditionalFormatting sqref="G15:G16 M15:M16">
    <cfRule type="cellIs" dxfId="267" priority="108" stopIfTrue="1" operator="equal">
      <formula>"INACEPTABLE"</formula>
    </cfRule>
    <cfRule type="cellIs" dxfId="266" priority="109" stopIfTrue="1" operator="equal">
      <formula>"IMPORTANTE"</formula>
    </cfRule>
    <cfRule type="cellIs" dxfId="265" priority="110" stopIfTrue="1" operator="equal">
      <formula>"MODERADO"</formula>
    </cfRule>
  </conditionalFormatting>
  <conditionalFormatting sqref="G15:G16 M15:M16">
    <cfRule type="cellIs" dxfId="264" priority="107" stopIfTrue="1" operator="equal">
      <formula>"TOLERABLE"</formula>
    </cfRule>
  </conditionalFormatting>
  <conditionalFormatting sqref="G15:G16 M15:M16">
    <cfRule type="cellIs" dxfId="263" priority="105" stopIfTrue="1" operator="equal">
      <formula>"ZONA RIESGO ALTA"</formula>
    </cfRule>
    <cfRule type="cellIs" dxfId="262" priority="106" stopIfTrue="1" operator="equal">
      <formula>"ZONA RIESGO EXTREMA"</formula>
    </cfRule>
  </conditionalFormatting>
  <conditionalFormatting sqref="G15:G16 M15:M16">
    <cfRule type="cellIs" dxfId="261" priority="103" stopIfTrue="1" operator="equal">
      <formula>"ZONA RIESGO BAJA"</formula>
    </cfRule>
    <cfRule type="cellIs" dxfId="260" priority="104" stopIfTrue="1" operator="equal">
      <formula>"ZONA RIESGO MODERADA"</formula>
    </cfRule>
  </conditionalFormatting>
  <conditionalFormatting sqref="G15:G16 M15:M16">
    <cfRule type="cellIs" dxfId="259" priority="101" stopIfTrue="1" operator="equal">
      <formula>"ZONA RIESGO MODERADA"</formula>
    </cfRule>
    <cfRule type="cellIs" dxfId="258" priority="102" stopIfTrue="1" operator="equal">
      <formula>"ZONA RIESGO ALTA"</formula>
    </cfRule>
  </conditionalFormatting>
  <conditionalFormatting sqref="G17 M17">
    <cfRule type="cellIs" dxfId="257" priority="98" stopIfTrue="1" operator="equal">
      <formula>"INACEPTABLE"</formula>
    </cfRule>
    <cfRule type="cellIs" dxfId="256" priority="99" stopIfTrue="1" operator="equal">
      <formula>"IMPORTANTE"</formula>
    </cfRule>
    <cfRule type="cellIs" dxfId="255" priority="100" stopIfTrue="1" operator="equal">
      <formula>"MODERADO"</formula>
    </cfRule>
  </conditionalFormatting>
  <conditionalFormatting sqref="G17 M17">
    <cfRule type="cellIs" dxfId="254" priority="97" stopIfTrue="1" operator="equal">
      <formula>"TOLERABLE"</formula>
    </cfRule>
  </conditionalFormatting>
  <conditionalFormatting sqref="G17 M17">
    <cfRule type="cellIs" dxfId="253" priority="95" stopIfTrue="1" operator="equal">
      <formula>"ZONA RIESGO ALTA"</formula>
    </cfRule>
    <cfRule type="cellIs" dxfId="252" priority="96" stopIfTrue="1" operator="equal">
      <formula>"ZONA RIESGO EXTREMA"</formula>
    </cfRule>
  </conditionalFormatting>
  <conditionalFormatting sqref="G17 M17">
    <cfRule type="cellIs" dxfId="251" priority="93" stopIfTrue="1" operator="equal">
      <formula>"ZONA RIESGO BAJA"</formula>
    </cfRule>
    <cfRule type="cellIs" dxfId="250" priority="94" stopIfTrue="1" operator="equal">
      <formula>"ZONA RIESGO MODERADA"</formula>
    </cfRule>
  </conditionalFormatting>
  <conditionalFormatting sqref="G17 M17">
    <cfRule type="cellIs" dxfId="249" priority="91" stopIfTrue="1" operator="equal">
      <formula>"ZONA RIESGO MODERADA"</formula>
    </cfRule>
    <cfRule type="cellIs" dxfId="248" priority="92" stopIfTrue="1" operator="equal">
      <formula>"ZONA RIESGO ALTA"</formula>
    </cfRule>
  </conditionalFormatting>
  <conditionalFormatting sqref="G18:G20 M18:M20">
    <cfRule type="cellIs" dxfId="247" priority="88" stopIfTrue="1" operator="equal">
      <formula>"INACEPTABLE"</formula>
    </cfRule>
    <cfRule type="cellIs" dxfId="246" priority="89" stopIfTrue="1" operator="equal">
      <formula>"IMPORTANTE"</formula>
    </cfRule>
    <cfRule type="cellIs" dxfId="245" priority="90" stopIfTrue="1" operator="equal">
      <formula>"MODERADO"</formula>
    </cfRule>
  </conditionalFormatting>
  <conditionalFormatting sqref="G18:G20 M18:M20">
    <cfRule type="cellIs" dxfId="244" priority="87" stopIfTrue="1" operator="equal">
      <formula>"TOLERABLE"</formula>
    </cfRule>
  </conditionalFormatting>
  <conditionalFormatting sqref="G18:G20 M18:M20">
    <cfRule type="cellIs" dxfId="243" priority="85" stopIfTrue="1" operator="equal">
      <formula>"ZONA RIESGO ALTA"</formula>
    </cfRule>
    <cfRule type="cellIs" dxfId="242" priority="86" stopIfTrue="1" operator="equal">
      <formula>"ZONA RIESGO EXTREMA"</formula>
    </cfRule>
  </conditionalFormatting>
  <conditionalFormatting sqref="G18:G20 M18:M20">
    <cfRule type="cellIs" dxfId="241" priority="83" stopIfTrue="1" operator="equal">
      <formula>"ZONA RIESGO BAJA"</formula>
    </cfRule>
    <cfRule type="cellIs" dxfId="240" priority="84" stopIfTrue="1" operator="equal">
      <formula>"ZONA RIESGO MODERADA"</formula>
    </cfRule>
  </conditionalFormatting>
  <conditionalFormatting sqref="G21:G22 M21:M22">
    <cfRule type="cellIs" dxfId="239" priority="78" stopIfTrue="1" operator="equal">
      <formula>"INACEPTABLE"</formula>
    </cfRule>
    <cfRule type="cellIs" dxfId="238" priority="79" stopIfTrue="1" operator="equal">
      <formula>"IMPORTANTE"</formula>
    </cfRule>
    <cfRule type="cellIs" dxfId="237" priority="80" stopIfTrue="1" operator="equal">
      <formula>"MODERADO"</formula>
    </cfRule>
  </conditionalFormatting>
  <conditionalFormatting sqref="G21:G22 M21:M22">
    <cfRule type="cellIs" dxfId="236" priority="77" stopIfTrue="1" operator="equal">
      <formula>"TOLERABLE"</formula>
    </cfRule>
  </conditionalFormatting>
  <conditionalFormatting sqref="G21:G22 M21:M22">
    <cfRule type="cellIs" dxfId="235" priority="75" stopIfTrue="1" operator="equal">
      <formula>"ZONA RIESGO ALTA"</formula>
    </cfRule>
    <cfRule type="cellIs" dxfId="234" priority="76" stopIfTrue="1" operator="equal">
      <formula>"ZONA RIESGO EXTREMA"</formula>
    </cfRule>
  </conditionalFormatting>
  <conditionalFormatting sqref="G21:G22 M21:M22">
    <cfRule type="cellIs" dxfId="233" priority="73" stopIfTrue="1" operator="equal">
      <formula>"ZONA RIESGO BAJA"</formula>
    </cfRule>
    <cfRule type="cellIs" dxfId="232" priority="74" stopIfTrue="1" operator="equal">
      <formula>"ZONA RIESGO MODERADA"</formula>
    </cfRule>
  </conditionalFormatting>
  <conditionalFormatting sqref="G21:G22 M21:M22">
    <cfRule type="cellIs" dxfId="231" priority="71" stopIfTrue="1" operator="equal">
      <formula>"ZONA RIESGO MODERADA"</formula>
    </cfRule>
    <cfRule type="cellIs" dxfId="230" priority="72" stopIfTrue="1" operator="equal">
      <formula>"ZONA RIESGO ALTA"</formula>
    </cfRule>
  </conditionalFormatting>
  <conditionalFormatting sqref="G23:G25 M23:M25">
    <cfRule type="cellIs" dxfId="229" priority="68" stopIfTrue="1" operator="equal">
      <formula>"INACEPTABLE"</formula>
    </cfRule>
    <cfRule type="cellIs" dxfId="228" priority="69" stopIfTrue="1" operator="equal">
      <formula>"IMPORTANTE"</formula>
    </cfRule>
    <cfRule type="cellIs" dxfId="227" priority="70" stopIfTrue="1" operator="equal">
      <formula>"MODERADO"</formula>
    </cfRule>
  </conditionalFormatting>
  <conditionalFormatting sqref="G23:G25 M23:M25">
    <cfRule type="cellIs" dxfId="226" priority="67" stopIfTrue="1" operator="equal">
      <formula>"TOLERABLE"</formula>
    </cfRule>
  </conditionalFormatting>
  <conditionalFormatting sqref="G23:G25 M23:M25">
    <cfRule type="cellIs" dxfId="225" priority="65" stopIfTrue="1" operator="equal">
      <formula>"ZONA RIESGO ALTA"</formula>
    </cfRule>
    <cfRule type="cellIs" dxfId="224" priority="66" stopIfTrue="1" operator="equal">
      <formula>"ZONA RIESGO EXTREMA"</formula>
    </cfRule>
  </conditionalFormatting>
  <conditionalFormatting sqref="G23:G25 M23:M25">
    <cfRule type="cellIs" dxfId="223" priority="63" stopIfTrue="1" operator="equal">
      <formula>"ZONA RIESGO BAJA"</formula>
    </cfRule>
    <cfRule type="cellIs" dxfId="222" priority="64" stopIfTrue="1" operator="equal">
      <formula>"ZONA RIESGO MODERADA"</formula>
    </cfRule>
  </conditionalFormatting>
  <conditionalFormatting sqref="G23:G25 M23:M25">
    <cfRule type="cellIs" dxfId="221" priority="61" stopIfTrue="1" operator="equal">
      <formula>"ZONA RIESGO MODERADA"</formula>
    </cfRule>
    <cfRule type="cellIs" dxfId="220" priority="62" stopIfTrue="1" operator="equal">
      <formula>"ZONA RIESGO ALTA"</formula>
    </cfRule>
  </conditionalFormatting>
  <conditionalFormatting sqref="G26 M26">
    <cfRule type="cellIs" dxfId="219" priority="58" stopIfTrue="1" operator="equal">
      <formula>"INACEPTABLE"</formula>
    </cfRule>
    <cfRule type="cellIs" dxfId="218" priority="59" stopIfTrue="1" operator="equal">
      <formula>"IMPORTANTE"</formula>
    </cfRule>
    <cfRule type="cellIs" dxfId="217" priority="60" stopIfTrue="1" operator="equal">
      <formula>"MODERADO"</formula>
    </cfRule>
  </conditionalFormatting>
  <conditionalFormatting sqref="G26 M26">
    <cfRule type="cellIs" dxfId="216" priority="57" stopIfTrue="1" operator="equal">
      <formula>"TOLERABLE"</formula>
    </cfRule>
  </conditionalFormatting>
  <conditionalFormatting sqref="G26 M26">
    <cfRule type="cellIs" dxfId="215" priority="55" stopIfTrue="1" operator="equal">
      <formula>"ZONA RIESGO ALTA"</formula>
    </cfRule>
    <cfRule type="cellIs" dxfId="214" priority="56" stopIfTrue="1" operator="equal">
      <formula>"ZONA RIESGO EXTREMA"</formula>
    </cfRule>
  </conditionalFormatting>
  <conditionalFormatting sqref="G26 M26">
    <cfRule type="cellIs" dxfId="213" priority="53" stopIfTrue="1" operator="equal">
      <formula>"ZONA RIESGO BAJA"</formula>
    </cfRule>
    <cfRule type="cellIs" dxfId="212" priority="54" stopIfTrue="1" operator="equal">
      <formula>"ZONA RIESGO MODERADA"</formula>
    </cfRule>
  </conditionalFormatting>
  <conditionalFormatting sqref="G26 M26">
    <cfRule type="cellIs" dxfId="211" priority="51" stopIfTrue="1" operator="equal">
      <formula>"ZONA RIESGO MODERADA"</formula>
    </cfRule>
    <cfRule type="cellIs" dxfId="210" priority="52" stopIfTrue="1" operator="equal">
      <formula>"ZONA RIESGO ALTA"</formula>
    </cfRule>
  </conditionalFormatting>
  <conditionalFormatting sqref="G27:G28 M27:M28">
    <cfRule type="cellIs" dxfId="209" priority="48" stopIfTrue="1" operator="equal">
      <formula>"INACEPTABLE"</formula>
    </cfRule>
    <cfRule type="cellIs" dxfId="208" priority="49" stopIfTrue="1" operator="equal">
      <formula>"IMPORTANTE"</formula>
    </cfRule>
    <cfRule type="cellIs" dxfId="207" priority="50" stopIfTrue="1" operator="equal">
      <formula>"MODERADO"</formula>
    </cfRule>
  </conditionalFormatting>
  <conditionalFormatting sqref="G27:G28 M27:M28">
    <cfRule type="cellIs" dxfId="206" priority="47" stopIfTrue="1" operator="equal">
      <formula>"TOLERABLE"</formula>
    </cfRule>
  </conditionalFormatting>
  <conditionalFormatting sqref="G27:G28 M27:M28">
    <cfRule type="cellIs" dxfId="205" priority="45" stopIfTrue="1" operator="equal">
      <formula>"ZONA RIESGO ALTA"</formula>
    </cfRule>
    <cfRule type="cellIs" dxfId="204" priority="46" stopIfTrue="1" operator="equal">
      <formula>"ZONA RIESGO EXTREMA"</formula>
    </cfRule>
  </conditionalFormatting>
  <conditionalFormatting sqref="G27:G28 M27:M28">
    <cfRule type="cellIs" dxfId="203" priority="43" stopIfTrue="1" operator="equal">
      <formula>"ZONA RIESGO BAJA"</formula>
    </cfRule>
    <cfRule type="cellIs" dxfId="202" priority="44" stopIfTrue="1" operator="equal">
      <formula>"ZONA RIESGO MODERADA"</formula>
    </cfRule>
  </conditionalFormatting>
  <conditionalFormatting sqref="G27:G28 M27:M28">
    <cfRule type="cellIs" dxfId="201" priority="41" stopIfTrue="1" operator="equal">
      <formula>"ZONA RIESGO MODERADA"</formula>
    </cfRule>
    <cfRule type="cellIs" dxfId="200" priority="42" stopIfTrue="1" operator="equal">
      <formula>"ZONA RIESGO ALTA"</formula>
    </cfRule>
  </conditionalFormatting>
  <conditionalFormatting sqref="G29:G31 M29:M31">
    <cfRule type="cellIs" dxfId="199" priority="38" stopIfTrue="1" operator="equal">
      <formula>"INACEPTABLE"</formula>
    </cfRule>
    <cfRule type="cellIs" dxfId="198" priority="39" stopIfTrue="1" operator="equal">
      <formula>"IMPORTANTE"</formula>
    </cfRule>
    <cfRule type="cellIs" dxfId="197" priority="40" stopIfTrue="1" operator="equal">
      <formula>"MODERADO"</formula>
    </cfRule>
  </conditionalFormatting>
  <conditionalFormatting sqref="G29:G31 M29:M31">
    <cfRule type="cellIs" dxfId="196" priority="37" stopIfTrue="1" operator="equal">
      <formula>"TOLERABLE"</formula>
    </cfRule>
  </conditionalFormatting>
  <conditionalFormatting sqref="G29:G31 M29:M31">
    <cfRule type="cellIs" dxfId="195" priority="35" stopIfTrue="1" operator="equal">
      <formula>"ZONA RIESGO ALTA"</formula>
    </cfRule>
    <cfRule type="cellIs" dxfId="194" priority="36" stopIfTrue="1" operator="equal">
      <formula>"ZONA RIESGO EXTREMA"</formula>
    </cfRule>
  </conditionalFormatting>
  <conditionalFormatting sqref="G29:G31 M29:M31">
    <cfRule type="cellIs" dxfId="193" priority="33" stopIfTrue="1" operator="equal">
      <formula>"ZONA RIESGO BAJA"</formula>
    </cfRule>
    <cfRule type="cellIs" dxfId="192" priority="34" stopIfTrue="1" operator="equal">
      <formula>"ZONA RIESGO MODERADA"</formula>
    </cfRule>
  </conditionalFormatting>
  <conditionalFormatting sqref="G29:G31 M29:M31">
    <cfRule type="cellIs" dxfId="191" priority="31" stopIfTrue="1" operator="equal">
      <formula>"ZONA RIESGO MODERADA"</formula>
    </cfRule>
    <cfRule type="cellIs" dxfId="190" priority="32" stopIfTrue="1" operator="equal">
      <formula>"ZONA RIESGO ALTA"</formula>
    </cfRule>
  </conditionalFormatting>
  <conditionalFormatting sqref="G32:G34 M32:M34">
    <cfRule type="cellIs" dxfId="189" priority="28" stopIfTrue="1" operator="equal">
      <formula>"INACEPTABLE"</formula>
    </cfRule>
    <cfRule type="cellIs" dxfId="188" priority="29" stopIfTrue="1" operator="equal">
      <formula>"IMPORTANTE"</formula>
    </cfRule>
    <cfRule type="cellIs" dxfId="187" priority="30" stopIfTrue="1" operator="equal">
      <formula>"MODERADO"</formula>
    </cfRule>
  </conditionalFormatting>
  <conditionalFormatting sqref="G32:G34 M32:M34">
    <cfRule type="cellIs" dxfId="186" priority="27" stopIfTrue="1" operator="equal">
      <formula>"TOLERABLE"</formula>
    </cfRule>
  </conditionalFormatting>
  <conditionalFormatting sqref="G32:G34 M32:M34">
    <cfRule type="cellIs" dxfId="185" priority="25" stopIfTrue="1" operator="equal">
      <formula>"ZONA RIESGO ALTA"</formula>
    </cfRule>
    <cfRule type="cellIs" dxfId="184" priority="26" stopIfTrue="1" operator="equal">
      <formula>"ZONA RIESGO EXTREMA"</formula>
    </cfRule>
  </conditionalFormatting>
  <conditionalFormatting sqref="G32:G34 M32:M34">
    <cfRule type="cellIs" dxfId="183" priority="23" stopIfTrue="1" operator="equal">
      <formula>"ZONA RIESGO BAJA"</formula>
    </cfRule>
    <cfRule type="cellIs" dxfId="182" priority="24" stopIfTrue="1" operator="equal">
      <formula>"ZONA RIESGO MODERADA"</formula>
    </cfRule>
  </conditionalFormatting>
  <conditionalFormatting sqref="G32:G34 M32:M34">
    <cfRule type="cellIs" dxfId="181" priority="21" stopIfTrue="1" operator="equal">
      <formula>"ZONA RIESGO MODERADA"</formula>
    </cfRule>
    <cfRule type="cellIs" dxfId="180" priority="22" stopIfTrue="1" operator="equal">
      <formula>"ZONA RIESGO ALTA"</formula>
    </cfRule>
  </conditionalFormatting>
  <conditionalFormatting sqref="G35:G36 M35:M36">
    <cfRule type="cellIs" dxfId="179" priority="18" stopIfTrue="1" operator="equal">
      <formula>"INACEPTABLE"</formula>
    </cfRule>
    <cfRule type="cellIs" dxfId="178" priority="19" stopIfTrue="1" operator="equal">
      <formula>"IMPORTANTE"</formula>
    </cfRule>
    <cfRule type="cellIs" dxfId="177" priority="20" stopIfTrue="1" operator="equal">
      <formula>"MODERADO"</formula>
    </cfRule>
  </conditionalFormatting>
  <conditionalFormatting sqref="G35:G36 M35:M36">
    <cfRule type="cellIs" dxfId="176" priority="17" stopIfTrue="1" operator="equal">
      <formula>"TOLERABLE"</formula>
    </cfRule>
  </conditionalFormatting>
  <conditionalFormatting sqref="G35:G36 M35:M36">
    <cfRule type="cellIs" dxfId="175" priority="15" stopIfTrue="1" operator="equal">
      <formula>"ZONA RIESGO ALTA"</formula>
    </cfRule>
    <cfRule type="cellIs" dxfId="174" priority="16" stopIfTrue="1" operator="equal">
      <formula>"ZONA RIESGO EXTREMA"</formula>
    </cfRule>
  </conditionalFormatting>
  <conditionalFormatting sqref="G35:G36 M35:M36">
    <cfRule type="cellIs" dxfId="173" priority="13" stopIfTrue="1" operator="equal">
      <formula>"ZONA RIESGO BAJA"</formula>
    </cfRule>
    <cfRule type="cellIs" dxfId="172" priority="14" stopIfTrue="1" operator="equal">
      <formula>"ZONA RIESGO MODERADA"</formula>
    </cfRule>
  </conditionalFormatting>
  <conditionalFormatting sqref="G35:G36 M35:M36">
    <cfRule type="cellIs" dxfId="171" priority="11" stopIfTrue="1" operator="equal">
      <formula>"ZONA RIESGO MODERADA"</formula>
    </cfRule>
    <cfRule type="cellIs" dxfId="170" priority="12" stopIfTrue="1" operator="equal">
      <formula>"ZONA RIESGO ALTA"</formula>
    </cfRule>
  </conditionalFormatting>
  <conditionalFormatting sqref="G37:G39 M37:M39">
    <cfRule type="cellIs" dxfId="169" priority="8" stopIfTrue="1" operator="equal">
      <formula>"INACEPTABLE"</formula>
    </cfRule>
    <cfRule type="cellIs" dxfId="168" priority="9" stopIfTrue="1" operator="equal">
      <formula>"IMPORTANTE"</formula>
    </cfRule>
    <cfRule type="cellIs" dxfId="167" priority="10" stopIfTrue="1" operator="equal">
      <formula>"MODERADO"</formula>
    </cfRule>
  </conditionalFormatting>
  <conditionalFormatting sqref="G37:G39 M37:M39">
    <cfRule type="cellIs" dxfId="166" priority="7" stopIfTrue="1" operator="equal">
      <formula>"TOLERABLE"</formula>
    </cfRule>
  </conditionalFormatting>
  <conditionalFormatting sqref="G37:G39 M37:M39">
    <cfRule type="cellIs" dxfId="165" priority="5" stopIfTrue="1" operator="equal">
      <formula>"ZONA RIESGO ALTA"</formula>
    </cfRule>
    <cfRule type="cellIs" dxfId="164" priority="6" stopIfTrue="1" operator="equal">
      <formula>"ZONA RIESGO EXTREMA"</formula>
    </cfRule>
  </conditionalFormatting>
  <conditionalFormatting sqref="G37:G39 M37:M39">
    <cfRule type="cellIs" dxfId="163" priority="3" stopIfTrue="1" operator="equal">
      <formula>"ZONA RIESGO BAJA"</formula>
    </cfRule>
    <cfRule type="cellIs" dxfId="162" priority="4" stopIfTrue="1" operator="equal">
      <formula>"ZONA RIESGO MODERADA"</formula>
    </cfRule>
  </conditionalFormatting>
  <conditionalFormatting sqref="G37:G39 M37:M39">
    <cfRule type="cellIs" dxfId="161" priority="1" stopIfTrue="1" operator="equal">
      <formula>"ZONA RIESGO MODERADA"</formula>
    </cfRule>
    <cfRule type="cellIs" dxfId="160" priority="2" stopIfTrue="1" operator="equal">
      <formula>"ZONA RIESGO ALTA"</formula>
    </cfRule>
  </conditionalFormatting>
  <dataValidations count="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5:D9 D13:D17 D21:D22" xr:uid="{AB7737CE-1481-484E-9E6D-00807AF59906}">
      <formula1>#REF!</formula1>
    </dataValidation>
    <dataValidation allowBlank="1" showInputMessage="1" showErrorMessage="1" prompt="Es la materialización del riesgo y las consecuencias de su aparición. Su escala es: 5 bajo impacto, 10 medio, 20 alto impacto._x000a_" sqref="F4" xr:uid="{BA97CA7D-24D7-4F8B-BDB1-DF4BF8B3B532}"/>
    <dataValidation allowBlank="1" showInputMessage="1" showErrorMessage="1" prompt="La probabilidad se encuentra determinada por una escala de 1 a 3, siendo 1 la menor probabilidad de ocurrencia del riesgo y 3 la mayor probabilidad de  ocurrencia." sqref="E4" xr:uid="{9D1CB295-C952-427F-B8CB-4558622C23E2}"/>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0:D11" xr:uid="{4B3BBD55-748D-43DE-A1DA-6FFF7D0976B5}">
      <formula1>$A$24:$A$32</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2" xr:uid="{D8A339B9-F475-4745-932B-B2E2F62D4453}">
      <formula1>$B$10:$B$18</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8:D20" xr:uid="{BDACB3FF-CF41-4F40-B71C-BF00EC3CD3D3}">
      <formula1>$A$8:$A$14</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23:D25" xr:uid="{48A7CBA3-C3B4-4C4A-80D1-8CB7A3B7C71A}">
      <formula1>$A$35:$A$43</formula1>
    </dataValidation>
  </dataValidations>
  <hyperlinks>
    <hyperlink ref="Q21" r:id="rId1" xr:uid="{FA4AB315-07DB-4096-BB85-998FC73701F4}"/>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tabColor rgb="FF92D050"/>
  </sheetPr>
  <dimension ref="A1:O13"/>
  <sheetViews>
    <sheetView topLeftCell="G1" workbookViewId="0">
      <selection activeCell="O1" sqref="O1:Q1048576"/>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6.140625" style="10" customWidth="1"/>
    <col min="12" max="12" width="13.7109375" style="10" customWidth="1"/>
    <col min="13" max="13" width="14.7109375" style="10" customWidth="1"/>
    <col min="14" max="14" width="29.7109375" style="10" customWidth="1"/>
    <col min="15" max="16384" width="11.42578125" style="10"/>
  </cols>
  <sheetData>
    <row r="1" spans="1:15" ht="14.25" customHeight="1" x14ac:dyDescent="0.2">
      <c r="A1" s="126" t="str">
        <f>'[8]CONTEXTO ESTRATEGICO'!A1</f>
        <v>EMPRESA DE RENOVACIÓN Y DESARROLLO URBANO DE BOGOTÁ</v>
      </c>
      <c r="B1" s="127"/>
      <c r="C1" s="127"/>
      <c r="D1" s="127"/>
      <c r="E1" s="127"/>
      <c r="F1" s="127"/>
      <c r="G1" s="127"/>
      <c r="H1" s="127"/>
      <c r="I1" s="127"/>
      <c r="J1" s="127"/>
      <c r="K1" s="127"/>
      <c r="L1" s="127"/>
      <c r="M1" s="127"/>
      <c r="N1" s="128"/>
    </row>
    <row r="2" spans="1:15" ht="14.25" customHeight="1" x14ac:dyDescent="0.2">
      <c r="A2" s="129" t="s">
        <v>48</v>
      </c>
      <c r="B2" s="130"/>
      <c r="C2" s="130"/>
      <c r="D2" s="130"/>
      <c r="E2" s="130"/>
      <c r="F2" s="130"/>
      <c r="G2" s="130"/>
      <c r="H2" s="130"/>
      <c r="I2" s="130"/>
      <c r="J2" s="130"/>
      <c r="K2" s="130"/>
      <c r="L2" s="130"/>
      <c r="M2" s="130"/>
      <c r="N2" s="131"/>
    </row>
    <row r="3" spans="1:15" s="9" customFormat="1" ht="22.5" customHeight="1" x14ac:dyDescent="0.2">
      <c r="A3" s="123" t="s">
        <v>0</v>
      </c>
      <c r="B3" s="123"/>
      <c r="C3" s="122" t="s">
        <v>1</v>
      </c>
      <c r="D3" s="122"/>
      <c r="E3" s="122"/>
      <c r="F3" s="122"/>
      <c r="G3" s="122"/>
      <c r="H3" s="122"/>
      <c r="I3" s="122"/>
      <c r="J3" s="122"/>
      <c r="K3" s="122"/>
      <c r="L3" s="122"/>
      <c r="M3" s="122"/>
      <c r="N3" s="122"/>
    </row>
    <row r="4" spans="1:15" s="9" customFormat="1" ht="15" x14ac:dyDescent="0.2">
      <c r="A4" s="123"/>
      <c r="B4" s="123"/>
      <c r="C4" s="122"/>
      <c r="D4" s="122"/>
      <c r="E4" s="122"/>
      <c r="F4" s="122"/>
      <c r="G4" s="122"/>
      <c r="H4" s="122"/>
      <c r="I4" s="122"/>
      <c r="J4" s="122"/>
      <c r="K4" s="122"/>
      <c r="L4" s="122"/>
      <c r="M4" s="122"/>
      <c r="N4" s="122"/>
    </row>
    <row r="5" spans="1:15" s="23" customFormat="1" ht="63" customHeight="1" x14ac:dyDescent="0.3">
      <c r="A5" s="121" t="str">
        <f>'[8]CONTEXTO ESTRATEGICO'!A12</f>
        <v>DIRECCIÓN, GESTIÓN Y SEGUIMIENTO DE PROYECTOS</v>
      </c>
      <c r="B5" s="121"/>
      <c r="C5" s="121" t="str">
        <f>[8]ANALISIS!C8</f>
        <v>Liderar, gestionar y realizar seguimiento al desarrollo integral de los proyectos para garantizar su ejecución de acuerdo con la misionalidad de la Empresa.</v>
      </c>
      <c r="D5" s="121"/>
      <c r="E5" s="121"/>
      <c r="F5" s="121"/>
      <c r="G5" s="121"/>
      <c r="H5" s="121"/>
      <c r="I5" s="121"/>
      <c r="J5" s="121"/>
      <c r="K5" s="121"/>
      <c r="L5" s="121"/>
      <c r="M5" s="121"/>
      <c r="N5" s="121"/>
    </row>
    <row r="6" spans="1:15" s="19" customFormat="1" ht="12" x14ac:dyDescent="0.2">
      <c r="A6" s="85" t="s">
        <v>2</v>
      </c>
      <c r="B6" s="85" t="s">
        <v>3</v>
      </c>
      <c r="C6" s="85" t="s">
        <v>34</v>
      </c>
      <c r="D6" s="88" t="s">
        <v>4</v>
      </c>
      <c r="E6" s="88"/>
      <c r="F6" s="88" t="s">
        <v>33</v>
      </c>
      <c r="G6" s="88" t="s">
        <v>11</v>
      </c>
      <c r="H6" s="88" t="s">
        <v>12</v>
      </c>
      <c r="I6" s="88" t="s">
        <v>5</v>
      </c>
      <c r="J6" s="88"/>
      <c r="K6" s="88"/>
      <c r="L6" s="88" t="s">
        <v>6</v>
      </c>
      <c r="M6" s="88" t="s">
        <v>7</v>
      </c>
      <c r="N6" s="88" t="s">
        <v>8</v>
      </c>
    </row>
    <row r="7" spans="1:15" s="19" customFormat="1" ht="24" x14ac:dyDescent="0.2">
      <c r="A7" s="85"/>
      <c r="B7" s="85"/>
      <c r="C7" s="85"/>
      <c r="D7" s="11" t="s">
        <v>9</v>
      </c>
      <c r="E7" s="11" t="s">
        <v>10</v>
      </c>
      <c r="F7" s="88"/>
      <c r="G7" s="88"/>
      <c r="H7" s="88"/>
      <c r="I7" s="11" t="s">
        <v>13</v>
      </c>
      <c r="J7" s="11" t="s">
        <v>14</v>
      </c>
      <c r="K7" s="11" t="s">
        <v>15</v>
      </c>
      <c r="L7" s="88"/>
      <c r="M7" s="88"/>
      <c r="N7" s="88"/>
    </row>
    <row r="8" spans="1:15" s="25" customFormat="1" ht="321.75" customHeight="1" x14ac:dyDescent="0.2">
      <c r="A8" s="4" t="str">
        <f>[8]IDENTIFICACIÓN!A12</f>
        <v>R1</v>
      </c>
      <c r="B8" s="4" t="str">
        <f>'[8]CONTEXTO ESTRATEGICO'!J12</f>
        <v>Posibilidad de brindar información desactualizada e inexacta del avance de los proyectos.</v>
      </c>
      <c r="C8" s="26" t="s">
        <v>35</v>
      </c>
      <c r="D8" s="4">
        <f>[8]ANALISIS!C11</f>
        <v>1</v>
      </c>
      <c r="E8" s="4">
        <f>[8]ANALISIS!D11</f>
        <v>3</v>
      </c>
      <c r="F8" s="24" t="str">
        <f>[8]ANALISIS!H11</f>
        <v>ZONA RIESGO MODERADA</v>
      </c>
      <c r="G8" s="4" t="str">
        <f>CONCATENATE('[8]VALORACION CONTROLES'!C12,". ",'[8]VALORACION CONTROLES'!C13,". ",'[8]VALORACION CONTROLES'!C14)</f>
        <v xml:space="preserve">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 . </v>
      </c>
      <c r="H8" s="5" t="str">
        <f>'[8]VALORACIÓN DEL RIESGO'!F11</f>
        <v>PROBABILIDAD</v>
      </c>
      <c r="I8" s="4">
        <f>IF(B8="",0,(IF('[8]VALORACIÓN DEL RIESGO'!J11&lt;50,'[8]MAPA DE RIESGO'!C13,(IF(AND('[8]VALORACIÓN DEL RIESGO'!J11&gt;=51,H8="IMPACTO"),D8,(IF(AND('[8]VALORACIÓN DEL RIESGO'!J11&gt;=51,'[8]VALORACIÓN DEL RIESGO'!J11&lt;=75,H8="PROBABILIDAD"),(IF(D8-1&lt;=0,1,D8-1)),(IF(AND('[8]VALORACIÓN DEL RIESGO'!J11&gt;=76,'[8]VALORACIÓN DEL RIESGO'!J11&lt;=100,H8="PROBABILIDAD"),(IF(D8-2&lt;=0,1,D8-2)))))))))))</f>
        <v>1</v>
      </c>
      <c r="J8" s="4">
        <f>IF(B8="",0,(IF('[8]VALORACIÓN DEL RIESGO'!J11&lt;50,'[8]MAPA DE RIESGO'!D13,(IF(AND('[8]VALORACIÓN DEL RIESGO'!J11&gt;=51,H8="PROBABILIDAD"),E8,(IF(AND('[8]VALORACIÓN DEL RIESGO'!J11&gt;=51,'[8]VALORACIÓN DEL RIESGO'!J11&lt;=75,H8="IMPACTO"),(IF(E8-1&lt;=0,1,E8-1)),(IF(AND('[8]VALORACIÓN DEL RIESGO'!J11&gt;=76,'[8]VALORACIÓN DEL RIESGO'!J11&lt;=100,H8="IMPACTO"),(IF(E8-2&lt;=0,1,E8-2)))))))))))</f>
        <v>3</v>
      </c>
      <c r="K8" s="4">
        <f>(I8*J8)*4</f>
        <v>12</v>
      </c>
      <c r="L8" s="24" t="str">
        <f>IF(OR(AND(I8=3,J8=4),AND(I8=2,J8=5),AND(K8&gt;=52,K8&lt;=100)),"ZONA RIESGO EXTREMA",IF(OR(AND(I8=5,J8=2),AND(I8=4,J8=3),AND(I8=1,J8=4),AND(K8=20),AND(K8&gt;=28,K8&lt;=48)),"ZONA RIESGO ALTA",IF(OR(AND(I8=1,J8=3),AND(I8=4,J8=1),AND(K8=24)),"ZONA RIESGO MODERADA",IF(AND(K8&gt;=4,K8&lt;=16),"ZONA RIESGO BAJA"))))</f>
        <v>ZONA RIESGO MODERADA</v>
      </c>
      <c r="M8" s="4" t="str">
        <f>[8]ANALISIS!I11</f>
        <v>REDUCIR EL RIESGO</v>
      </c>
      <c r="N8" s="4" t="str">
        <f>[8]ANALISIS!J11</f>
        <v>Con los instrumentos de seguimiento implementados por la Subgerencia de Planeación y Administración de Proyectos, estructurando el proceso para un eficiente seguimiento a los proyectos.</v>
      </c>
    </row>
    <row r="10" spans="1:15" s="13" customFormat="1" ht="15" x14ac:dyDescent="0.2">
      <c r="A10" s="124" t="s">
        <v>41</v>
      </c>
      <c r="B10" s="124"/>
      <c r="C10" s="124" t="s">
        <v>42</v>
      </c>
      <c r="D10" s="124"/>
      <c r="E10" s="124" t="s">
        <v>43</v>
      </c>
      <c r="F10" s="124"/>
      <c r="G10" s="124"/>
      <c r="N10" s="18"/>
      <c r="O10" s="31"/>
    </row>
    <row r="11" spans="1:15" s="18" customFormat="1" ht="68.25" customHeight="1" x14ac:dyDescent="0.25">
      <c r="A11" s="145" t="s">
        <v>62</v>
      </c>
      <c r="B11" s="145"/>
      <c r="C11" s="125" t="s">
        <v>44</v>
      </c>
      <c r="D11" s="125"/>
      <c r="E11" s="125" t="s">
        <v>45</v>
      </c>
      <c r="F11" s="125"/>
      <c r="G11" s="125"/>
      <c r="O11" s="12"/>
    </row>
    <row r="12" spans="1:15" s="18" customFormat="1" ht="14.25" customHeight="1" x14ac:dyDescent="0.25">
      <c r="A12" s="78" t="s">
        <v>74</v>
      </c>
      <c r="B12" s="80"/>
      <c r="C12" s="80"/>
      <c r="D12" s="80"/>
      <c r="E12" s="80"/>
      <c r="F12" s="80"/>
      <c r="G12" s="79"/>
    </row>
    <row r="13" spans="1:15" x14ac:dyDescent="0.2">
      <c r="C13" s="13"/>
    </row>
  </sheetData>
  <mergeCells count="24">
    <mergeCell ref="L6:L7"/>
    <mergeCell ref="A12:G12"/>
    <mergeCell ref="A10:B10"/>
    <mergeCell ref="C10:D10"/>
    <mergeCell ref="E10:G10"/>
    <mergeCell ref="A11:B11"/>
    <mergeCell ref="C11:D11"/>
    <mergeCell ref="E11:G11"/>
    <mergeCell ref="A1:N1"/>
    <mergeCell ref="A2:N2"/>
    <mergeCell ref="A3:B4"/>
    <mergeCell ref="A5:B5"/>
    <mergeCell ref="A6:A7"/>
    <mergeCell ref="B6:B7"/>
    <mergeCell ref="D6:E6"/>
    <mergeCell ref="M6:M7"/>
    <mergeCell ref="N6:N7"/>
    <mergeCell ref="C6:C7"/>
    <mergeCell ref="C3:N4"/>
    <mergeCell ref="C5:N5"/>
    <mergeCell ref="F6:F7"/>
    <mergeCell ref="G6:G7"/>
    <mergeCell ref="H6:H7"/>
    <mergeCell ref="I6:K6"/>
  </mergeCells>
  <conditionalFormatting sqref="F8 L8">
    <cfRule type="cellIs" dxfId="99" priority="8" stopIfTrue="1" operator="equal">
      <formula>"INACEPTABLE"</formula>
    </cfRule>
    <cfRule type="cellIs" dxfId="98" priority="9" stopIfTrue="1" operator="equal">
      <formula>"IMPORTANTE"</formula>
    </cfRule>
    <cfRule type="cellIs" dxfId="97" priority="10" stopIfTrue="1" operator="equal">
      <formula>"MODERADO"</formula>
    </cfRule>
  </conditionalFormatting>
  <conditionalFormatting sqref="F8 L8">
    <cfRule type="cellIs" dxfId="96" priority="7" stopIfTrue="1" operator="equal">
      <formula>"TOLERABLE"</formula>
    </cfRule>
  </conditionalFormatting>
  <conditionalFormatting sqref="F8 L8">
    <cfRule type="cellIs" dxfId="95" priority="5" stopIfTrue="1" operator="equal">
      <formula>"ZONA RIESGO ALTA"</formula>
    </cfRule>
    <cfRule type="cellIs" dxfId="94" priority="6" stopIfTrue="1" operator="equal">
      <formula>"ZONA RIESGO EXTREMA"</formula>
    </cfRule>
  </conditionalFormatting>
  <conditionalFormatting sqref="F8 L8">
    <cfRule type="cellIs" dxfId="93" priority="3" stopIfTrue="1" operator="equal">
      <formula>"ZONA RIESGO BAJA"</formula>
    </cfRule>
    <cfRule type="cellIs" dxfId="92" priority="4" stopIfTrue="1" operator="equal">
      <formula>"ZONA RIESGO MODERADA"</formula>
    </cfRule>
  </conditionalFormatting>
  <conditionalFormatting sqref="F8 L8">
    <cfRule type="cellIs" dxfId="91" priority="1" stopIfTrue="1" operator="equal">
      <formula>"ZONA RIESGO MODERADA"</formula>
    </cfRule>
    <cfRule type="cellIs" dxfId="9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700-000000000000}"/>
    <dataValidation allowBlank="1" showInputMessage="1" showErrorMessage="1" prompt="Es la materialización del riesgo y las consecuencias de su aparición. Su escala es: 5 bajo impacto, 10 medio, 20 alto impacto._x000a_" sqref="E7" xr:uid="{00000000-0002-0000-07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700-000002000000}">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tabColor rgb="FF92D050"/>
  </sheetPr>
  <dimension ref="A1:O50"/>
  <sheetViews>
    <sheetView topLeftCell="H10" workbookViewId="0">
      <selection activeCell="O10" sqref="O1:Q1048576"/>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5" ht="14.25" customHeight="1" x14ac:dyDescent="0.2">
      <c r="A1" s="126" t="str">
        <f>'[9]CONTEXTO ESTRATEGICO'!A1</f>
        <v>EMPRESA DE RENOVACIÓN Y DESARROLLO URBANO DE BOGOTÁ</v>
      </c>
      <c r="B1" s="127"/>
      <c r="C1" s="127"/>
      <c r="D1" s="127"/>
      <c r="E1" s="127"/>
      <c r="F1" s="127"/>
      <c r="G1" s="127"/>
      <c r="H1" s="127"/>
      <c r="I1" s="127"/>
      <c r="J1" s="127"/>
      <c r="K1" s="127"/>
      <c r="L1" s="127"/>
      <c r="M1" s="127"/>
      <c r="N1" s="128"/>
    </row>
    <row r="2" spans="1:15" ht="14.25" customHeight="1" x14ac:dyDescent="0.2">
      <c r="A2" s="129" t="s">
        <v>48</v>
      </c>
      <c r="B2" s="130"/>
      <c r="C2" s="130"/>
      <c r="D2" s="130"/>
      <c r="E2" s="130"/>
      <c r="F2" s="130"/>
      <c r="G2" s="130"/>
      <c r="H2" s="130"/>
      <c r="I2" s="130"/>
      <c r="J2" s="130"/>
      <c r="K2" s="130"/>
      <c r="L2" s="130"/>
      <c r="M2" s="130"/>
      <c r="N2" s="131"/>
    </row>
    <row r="3" spans="1:15" s="9" customFormat="1" ht="22.5" customHeight="1" x14ac:dyDescent="0.2">
      <c r="A3" s="123" t="s">
        <v>0</v>
      </c>
      <c r="B3" s="123"/>
      <c r="C3" s="122" t="s">
        <v>1</v>
      </c>
      <c r="D3" s="122"/>
      <c r="E3" s="122"/>
      <c r="F3" s="122"/>
      <c r="G3" s="122"/>
      <c r="H3" s="122"/>
      <c r="I3" s="122"/>
      <c r="J3" s="122"/>
      <c r="K3" s="122"/>
      <c r="L3" s="122"/>
      <c r="M3" s="122"/>
      <c r="N3" s="122"/>
    </row>
    <row r="4" spans="1:15" s="9" customFormat="1" ht="15" x14ac:dyDescent="0.2">
      <c r="A4" s="123"/>
      <c r="B4" s="123"/>
      <c r="C4" s="122"/>
      <c r="D4" s="122"/>
      <c r="E4" s="122"/>
      <c r="F4" s="122"/>
      <c r="G4" s="122"/>
      <c r="H4" s="122"/>
      <c r="I4" s="122"/>
      <c r="J4" s="122"/>
      <c r="K4" s="122"/>
      <c r="L4" s="122"/>
      <c r="M4" s="122"/>
      <c r="N4" s="122"/>
    </row>
    <row r="5" spans="1:15" s="23" customFormat="1" ht="63" customHeight="1" x14ac:dyDescent="0.3">
      <c r="A5" s="121" t="str">
        <f>'[9]CONTEXTO ESTRATEGICO'!A12</f>
        <v>GESTIÓN JURÍDICA Y CONTRACTUAL</v>
      </c>
      <c r="B5" s="121"/>
      <c r="C5" s="121" t="str">
        <f>[9]ANALISIS!C8</f>
        <v>Adelantar los procesos jurídicos y de contratación relacionados con el desarrollo de la misión de la Empresa de Renovación y Desarrollo Urbano de Bogotá.</v>
      </c>
      <c r="D5" s="121"/>
      <c r="E5" s="121"/>
      <c r="F5" s="121"/>
      <c r="G5" s="121"/>
      <c r="H5" s="121"/>
      <c r="I5" s="121"/>
      <c r="J5" s="121"/>
      <c r="K5" s="121"/>
      <c r="L5" s="121"/>
      <c r="M5" s="121"/>
      <c r="N5" s="121"/>
    </row>
    <row r="6" spans="1:15" s="19" customFormat="1" ht="12" x14ac:dyDescent="0.2">
      <c r="A6" s="85" t="s">
        <v>2</v>
      </c>
      <c r="B6" s="85" t="s">
        <v>3</v>
      </c>
      <c r="C6" s="85" t="s">
        <v>34</v>
      </c>
      <c r="D6" s="88" t="s">
        <v>4</v>
      </c>
      <c r="E6" s="88"/>
      <c r="F6" s="88" t="s">
        <v>33</v>
      </c>
      <c r="G6" s="88" t="s">
        <v>11</v>
      </c>
      <c r="H6" s="88" t="s">
        <v>12</v>
      </c>
      <c r="I6" s="88" t="s">
        <v>5</v>
      </c>
      <c r="J6" s="88"/>
      <c r="K6" s="88"/>
      <c r="L6" s="88" t="s">
        <v>6</v>
      </c>
      <c r="M6" s="88" t="s">
        <v>7</v>
      </c>
      <c r="N6" s="88" t="s">
        <v>8</v>
      </c>
    </row>
    <row r="7" spans="1:15" s="19" customFormat="1" ht="24" x14ac:dyDescent="0.2">
      <c r="A7" s="85"/>
      <c r="B7" s="85"/>
      <c r="C7" s="85"/>
      <c r="D7" s="11" t="s">
        <v>9</v>
      </c>
      <c r="E7" s="11" t="s">
        <v>10</v>
      </c>
      <c r="F7" s="88"/>
      <c r="G7" s="88"/>
      <c r="H7" s="88"/>
      <c r="I7" s="11" t="s">
        <v>13</v>
      </c>
      <c r="J7" s="11" t="s">
        <v>14</v>
      </c>
      <c r="K7" s="11" t="s">
        <v>15</v>
      </c>
      <c r="L7" s="88"/>
      <c r="M7" s="88"/>
      <c r="N7" s="88"/>
    </row>
    <row r="8" spans="1:15" s="25" customFormat="1" ht="229.5" customHeight="1" x14ac:dyDescent="0.2">
      <c r="A8" s="4" t="str">
        <f>[9]IDENTIFICACIÓN!A12</f>
        <v>R1</v>
      </c>
      <c r="B8" s="4" t="str">
        <f>'[9]CONTEXTO ESTRATEGICO'!J12</f>
        <v>Posibilidad de manipulación indebida de procesos judiciales para favorecer un interés particular.</v>
      </c>
      <c r="C8" s="26" t="s">
        <v>40</v>
      </c>
      <c r="D8" s="4">
        <f>[9]ANALISIS!C11</f>
        <v>2</v>
      </c>
      <c r="E8" s="4">
        <f>[9]ANALISIS!D11</f>
        <v>3</v>
      </c>
      <c r="F8" s="24" t="str">
        <f>[9]ANALISIS!H11</f>
        <v>ZONA RIESGO MODERADA</v>
      </c>
      <c r="G8" s="4" t="str">
        <f>CONCATENATE('[9]VALORACION CONTROLES'!C12)</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H8" s="5" t="str">
        <f>'[9]VALORACIÓN DEL RIESGO'!F11</f>
        <v>PROBABILIDAD</v>
      </c>
      <c r="I8" s="4">
        <f>IF(B8="",0,(IF('[9]VALORACIÓN DEL RIESGO'!J11&lt;50,'[9]MAPA DE RIESGO'!C13,(IF(AND('[9]VALORACIÓN DEL RIESGO'!J11&gt;=51,H8="IMPACTO"),D8,(IF(AND('[9]VALORACIÓN DEL RIESGO'!J11&gt;=51,'[9]VALORACIÓN DEL RIESGO'!J11&lt;=75,H8="PROBABILIDAD"),(IF(D8-1&lt;=0,1,D8-1)),(IF(AND('[9]VALORACIÓN DEL RIESGO'!J11&gt;=76,'[9]VALORACIÓN DEL RIESGO'!J11&lt;=100,H8="PROBABILIDAD"),(IF(D8-2&lt;=0,1,D8-2)))))))))))</f>
        <v>1</v>
      </c>
      <c r="J8" s="4">
        <f>IF(B8="",0,(IF('[9]VALORACIÓN DEL RIESGO'!J11&lt;50,'[9]MAPA DE RIESGO'!D13,(IF(AND('[9]VALORACIÓN DEL RIESGO'!J11&gt;=51,H8="PROBABILIDAD"),E8,(IF(AND('[9]VALORACIÓN DEL RIESGO'!J11&gt;=51,'[9]VALORACIÓN DEL RIESGO'!J11&lt;=75,H8="IMPACTO"),(IF(E8-1&lt;=0,1,E8-1)),(IF(AND('[9]VALORACIÓN DEL RIESGO'!J11&gt;=76,'[9]VALORACIÓN DEL RIESGO'!J11&lt;=100,H8="IMPACTO"),(IF(E8-2&lt;=0,1,E8-2)))))))))))</f>
        <v>3</v>
      </c>
      <c r="K8" s="4">
        <f>(I8*J8)*4</f>
        <v>12</v>
      </c>
      <c r="L8" s="24" t="str">
        <f>IF(OR(AND(I8=3,J8=4),AND(I8=2,J8=5),AND(K8&gt;=52,K8&lt;=100)),"ZONA RIESGO EXTREMA",IF(OR(AND(I8=5,J8=2),AND(I8=4,J8=3),AND(I8=1,J8=4),AND(K8=20),AND(K8&gt;=28,K8&lt;=48)),"ZONA RIESGO ALTA",IF(OR(AND(I8=1,J8=3),AND(I8=4,J8=1),AND(K8=24)),"ZONA RIESGO MODERADA",IF(AND(K8&gt;=4,K8&lt;=16),"ZONA RIESGO BAJA"))))</f>
        <v>ZONA RIESGO MODERADA</v>
      </c>
      <c r="M8" s="4" t="str">
        <f>[9]ANALISIS!I11</f>
        <v>EVITAR EL RIESGO</v>
      </c>
      <c r="N8" s="4" t="str">
        <f>[9]ANALISIS!J11</f>
        <v>Realizar seguimiento a los procesos judiciales y del desempeño de la Defensa Judicial a través del SIPROJ y del Comité de Defensa Judicial, así como a través de los informes que se reportan a la Oficina de Control Interno.</v>
      </c>
    </row>
    <row r="9" spans="1:15" s="25" customFormat="1" ht="270" customHeight="1" x14ac:dyDescent="0.2">
      <c r="A9" s="4" t="str">
        <f>[9]IDENTIFICACIÓN!A13</f>
        <v>R2</v>
      </c>
      <c r="B9" s="4" t="str">
        <f>'[9]CONTEXTO ESTRATEGICO'!J13</f>
        <v>Estudios previos, Términos de Referencia o Pliego de Condiciones manipulados o hechos a la medida de un contratista en particular.</v>
      </c>
      <c r="C9" s="26" t="s">
        <v>40</v>
      </c>
      <c r="D9" s="4">
        <f>[9]ANALISIS!C12</f>
        <v>2</v>
      </c>
      <c r="E9" s="4">
        <f>[9]ANALISIS!D12</f>
        <v>5</v>
      </c>
      <c r="F9" s="24" t="str">
        <f>[9]ANALISIS!H12</f>
        <v>ZONA RIESGO EXTREMA</v>
      </c>
      <c r="G9" s="4" t="str">
        <f>CONCATENATE('[9]VALORACION CONTROLES'!C15)</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H9" s="5" t="str">
        <f>'[9]VALORACIÓN DEL RIESGO'!F12</f>
        <v>PROBABILIDAD</v>
      </c>
      <c r="I9" s="4">
        <f>IF(B9="",0,(IF('[9]VALORACIÓN DEL RIESGO'!J12&lt;50,'[9]MAPA DE RIESGO'!C14,(IF(AND('[9]VALORACIÓN DEL RIESGO'!J12&gt;=51,H9="IMPACTO"),D9,(IF(AND('[9]VALORACIÓN DEL RIESGO'!J12&gt;=51,'[9]VALORACIÓN DEL RIESGO'!J12&lt;=75,H9="PROBABILIDAD"),(IF(D9-1&lt;=0,1,D9-1)),(IF(AND('[9]VALORACIÓN DEL RIESGO'!J12&gt;=76,'[9]VALORACIÓN DEL RIESGO'!J12&lt;=100,H9="PROBABILIDAD"),(IF(D9-2&lt;=0,1,D9-2)))))))))))</f>
        <v>2</v>
      </c>
      <c r="J9" s="4">
        <f>IF(B9="",0,(IF('[9]VALORACIÓN DEL RIESGO'!J12&lt;50,'[9]MAPA DE RIESGO'!D14,(IF(AND('[9]VALORACIÓN DEL RIESGO'!J12&gt;=51,H9="PROBABILIDAD"),E9,(IF(AND('[9]VALORACIÓN DEL RIESGO'!J12&gt;=51,'[9]VALORACIÓN DEL RIESGO'!J12&lt;=75,H9="IMPACTO"),(IF(E9-1&lt;=0,1,E9-1)),(IF(AND('[9]VALORACIÓN DEL RIESGO'!J12&gt;=76,'[9]VALORACIÓN DEL RIESGO'!J12&lt;=100,H9="IMPACTO"),(IF(E9-2&lt;=0,1,E9-2)))))))))))</f>
        <v>5</v>
      </c>
      <c r="K9" s="4">
        <f>(I9*J9)*4</f>
        <v>40</v>
      </c>
      <c r="L9" s="24" t="str">
        <f>IF(OR(AND(I9=3,J9=4),AND(I9=2,J9=5),AND(K9&gt;=52,K9&lt;=100)),"ZONA RIESGO EXTREMA",IF(OR(AND(I9=5,J9=2),AND(I9=4,J9=3),AND(I9=1,J9=4),AND(K9=20),AND(K9&gt;=28,K9&lt;=48)),"ZONA RIESGO ALTA",IF(OR(AND(I9=1,J9=3),AND(I9=4,J9=1),AND(K9=24)),"ZONA RIESGO MODERADA",IF(AND(K9&gt;=4,K9&lt;=16),"ZONA RIESGO BAJA"))))</f>
        <v>ZONA RIESGO EXTREMA</v>
      </c>
      <c r="M9" s="4" t="str">
        <f>[9]ANALISIS!I12</f>
        <v>EVITAR EL RIESGO</v>
      </c>
      <c r="N9" s="4" t="str">
        <f>[9]ANALISIS!J12</f>
        <v>Realizar seguimiento a trámites contractuales a través del Comité de Contratación y publicar los procesos a través del la plataforma SECOP.</v>
      </c>
    </row>
    <row r="10" spans="1:15" s="25" customFormat="1" ht="265.5" customHeight="1" x14ac:dyDescent="0.2">
      <c r="A10" s="4" t="str">
        <f>[9]IDENTIFICACIÓN!A14</f>
        <v>R3</v>
      </c>
      <c r="B10" s="4" t="str">
        <f>'[9]CONTEXTO ESTRATEGICO'!J14</f>
        <v>Posibilidad de retrasos y/o vencimiento en los trámites contractuales y legales.</v>
      </c>
      <c r="C10" s="26" t="s">
        <v>36</v>
      </c>
      <c r="D10" s="4">
        <f>[9]ANALISIS!C13</f>
        <v>2</v>
      </c>
      <c r="E10" s="4">
        <f>[9]ANALISIS!D13</f>
        <v>4</v>
      </c>
      <c r="F10" s="24" t="str">
        <f>[9]ANALISIS!H13</f>
        <v>ZONA RIESGO ALTA</v>
      </c>
      <c r="G10" s="4" t="str">
        <f>CONCATENATE('[9]VALORACION CONTROLES'!C18,". ",'[9]VALORACION CONTROLES'!C19)</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H10" s="5" t="str">
        <f>'[9]VALORACIÓN DEL RIESGO'!F13</f>
        <v>PROBABILIDAD</v>
      </c>
      <c r="I10" s="4">
        <f>IF(B10="",0,(IF('[9]VALORACIÓN DEL RIESGO'!J13&lt;50,'[9]MAPA DE RIESGO'!C15,(IF(AND('[9]VALORACIÓN DEL RIESGO'!J13&gt;=51,H10="IMPACTO"),D10,(IF(AND('[9]VALORACIÓN DEL RIESGO'!J13&gt;=51,'[9]VALORACIÓN DEL RIESGO'!J13&lt;=75,H10="PROBABILIDAD"),(IF(D10-1&lt;=0,1,D10-1)),(IF(AND('[9]VALORACIÓN DEL RIESGO'!J13&gt;=76,'[9]VALORACIÓN DEL RIESGO'!J13&lt;=100,H10="PROBABILIDAD"),(IF(D10-2&lt;=0,1,D10-2)))))))))))</f>
        <v>2</v>
      </c>
      <c r="J10" s="4">
        <f>IF(B10="",0,(IF('[9]VALORACIÓN DEL RIESGO'!J13&lt;50,'[9]MAPA DE RIESGO'!D15,(IF(AND('[9]VALORACIÓN DEL RIESGO'!J13&gt;=51,H10="PROBABILIDAD"),E10,(IF(AND('[9]VALORACIÓN DEL RIESGO'!J13&gt;=51,'[9]VALORACIÓN DEL RIESGO'!J13&lt;=75,H10="IMPACTO"),(IF(E10-1&lt;=0,1,E10-1)),(IF(AND('[9]VALORACIÓN DEL RIESGO'!J13&gt;=76,'[9]VALORACIÓN DEL RIESGO'!J13&lt;=100,H10="IMPACTO"),(IF(E10-2&lt;=0,1,E10-2)))))))))))</f>
        <v>4</v>
      </c>
      <c r="K10" s="4">
        <f>(I10*J10)*4</f>
        <v>32</v>
      </c>
      <c r="L10" s="24" t="str">
        <f>IF(OR(AND(I10=3,J10=4),AND(I10=2,J10=5),AND(K10&gt;=52,K10&lt;=100)),"ZONA RIESGO EXTREMA",IF(OR(AND(I10=5,J10=2),AND(I10=4,J10=3),AND(I10=1,J10=4),AND(K10=20),AND(K10&gt;=28,K10&lt;=48)),"ZONA RIESGO ALTA",IF(OR(AND(I10=1,J10=3),AND(I10=4,J10=1),AND(K10=24)),"ZONA RIESGO MODERADA",IF(AND(K10&gt;=4,K10&lt;=16),"ZONA RIESGO BAJA"))))</f>
        <v>ZONA RIESGO ALTA</v>
      </c>
      <c r="M10" s="4" t="str">
        <f>[9]ANALISIS!I13</f>
        <v>EVITAR EL RIESGO</v>
      </c>
      <c r="N10" s="4" t="str">
        <f>[9]ANALISIS!J13</f>
        <v>Mantener actualizada la matriz de seguimiento contractual y legal.</v>
      </c>
    </row>
    <row r="11" spans="1:15" s="8" customFormat="1" ht="15" x14ac:dyDescent="0.2">
      <c r="G11" s="14" t="s">
        <v>16</v>
      </c>
      <c r="O11" s="41"/>
    </row>
    <row r="12" spans="1:15" s="13" customFormat="1" ht="15" x14ac:dyDescent="0.25">
      <c r="A12" s="124" t="s">
        <v>41</v>
      </c>
      <c r="B12" s="124"/>
      <c r="C12" s="124" t="s">
        <v>42</v>
      </c>
      <c r="D12" s="124"/>
      <c r="E12" s="124" t="s">
        <v>43</v>
      </c>
      <c r="F12" s="124"/>
      <c r="G12" s="124"/>
      <c r="O12" s="32"/>
    </row>
    <row r="13" spans="1:15" s="18" customFormat="1" ht="89.25" customHeight="1" x14ac:dyDescent="0.25">
      <c r="A13" s="125" t="s">
        <v>64</v>
      </c>
      <c r="B13" s="125"/>
      <c r="C13" s="125" t="s">
        <v>65</v>
      </c>
      <c r="D13" s="125"/>
      <c r="E13" s="125" t="s">
        <v>45</v>
      </c>
      <c r="F13" s="125"/>
      <c r="G13" s="125"/>
      <c r="O13" s="32"/>
    </row>
    <row r="14" spans="1:15" s="18" customFormat="1" ht="14.25" customHeight="1" x14ac:dyDescent="0.25">
      <c r="A14" s="78" t="s">
        <v>74</v>
      </c>
      <c r="B14" s="80"/>
      <c r="C14" s="80"/>
      <c r="D14" s="80"/>
      <c r="E14" s="80"/>
      <c r="F14" s="80"/>
      <c r="G14" s="79"/>
    </row>
    <row r="15" spans="1:15" x14ac:dyDescent="0.2">
      <c r="C15" s="13"/>
    </row>
    <row r="16" spans="1:15" s="8" customFormat="1" ht="15" x14ac:dyDescent="0.2">
      <c r="G16" s="14" t="s">
        <v>17</v>
      </c>
    </row>
    <row r="17" spans="7:7" s="8" customFormat="1" ht="15" x14ac:dyDescent="0.2">
      <c r="G17" s="14" t="s">
        <v>18</v>
      </c>
    </row>
    <row r="18" spans="7:7" s="8" customFormat="1" ht="15" x14ac:dyDescent="0.2">
      <c r="G18" s="14" t="s">
        <v>19</v>
      </c>
    </row>
    <row r="19" spans="7:7" s="8" customFormat="1" ht="15" x14ac:dyDescent="0.2">
      <c r="G19" s="14" t="s">
        <v>20</v>
      </c>
    </row>
    <row r="20" spans="7:7" s="8" customFormat="1" ht="15" x14ac:dyDescent="0.2">
      <c r="G20" s="14" t="s">
        <v>21</v>
      </c>
    </row>
    <row r="21" spans="7:7" s="8" customFormat="1" ht="15" x14ac:dyDescent="0.2">
      <c r="G21" s="14" t="s">
        <v>22</v>
      </c>
    </row>
    <row r="22" spans="7:7" s="8" customFormat="1" ht="15" x14ac:dyDescent="0.2">
      <c r="G22" s="14" t="s">
        <v>23</v>
      </c>
    </row>
    <row r="23" spans="7:7" s="8" customFormat="1" ht="15" x14ac:dyDescent="0.2">
      <c r="G23" s="14" t="s">
        <v>24</v>
      </c>
    </row>
    <row r="24" spans="7:7" s="8" customFormat="1" ht="15" x14ac:dyDescent="0.2">
      <c r="G24" s="14" t="s">
        <v>25</v>
      </c>
    </row>
    <row r="25" spans="7:7" s="8" customFormat="1" ht="15" x14ac:dyDescent="0.2">
      <c r="G25" s="14" t="s">
        <v>26</v>
      </c>
    </row>
    <row r="26" spans="7:7" s="8" customFormat="1" ht="15" x14ac:dyDescent="0.2">
      <c r="G26" s="14" t="s">
        <v>27</v>
      </c>
    </row>
    <row r="27" spans="7:7" s="8" customFormat="1" ht="15" x14ac:dyDescent="0.2">
      <c r="G27" s="14" t="s">
        <v>28</v>
      </c>
    </row>
    <row r="28" spans="7:7" s="8" customFormat="1" ht="15" x14ac:dyDescent="0.2">
      <c r="G28" s="14" t="s">
        <v>29</v>
      </c>
    </row>
    <row r="29" spans="7:7" s="8" customFormat="1" ht="15" x14ac:dyDescent="0.2">
      <c r="G29" s="14" t="s">
        <v>30</v>
      </c>
    </row>
    <row r="30" spans="7:7" s="8" customFormat="1" ht="15" x14ac:dyDescent="0.2">
      <c r="G30" s="14" t="s">
        <v>31</v>
      </c>
    </row>
    <row r="31" spans="7:7" s="8" customFormat="1" ht="15" x14ac:dyDescent="0.2">
      <c r="G31" s="14" t="s">
        <v>32</v>
      </c>
    </row>
    <row r="32" spans="7:7" s="8" customFormat="1" ht="15" x14ac:dyDescent="0.2"/>
    <row r="33" s="8" customFormat="1" ht="15" x14ac:dyDescent="0.2"/>
    <row r="34" s="8" customFormat="1" ht="15" x14ac:dyDescent="0.2"/>
    <row r="35" s="7" customFormat="1" ht="15" x14ac:dyDescent="0.2"/>
    <row r="36" s="7" customFormat="1" ht="15" x14ac:dyDescent="0.2"/>
    <row r="37" s="7" customFormat="1" ht="15" x14ac:dyDescent="0.2"/>
    <row r="38" s="7" customFormat="1" ht="15" x14ac:dyDescent="0.2"/>
    <row r="39" s="7" customFormat="1" ht="15" x14ac:dyDescent="0.2"/>
    <row r="40" s="7" customFormat="1" ht="15" x14ac:dyDescent="0.2"/>
    <row r="41" s="7" customFormat="1" ht="15" x14ac:dyDescent="0.2"/>
    <row r="42" s="7" customFormat="1" ht="15" x14ac:dyDescent="0.2"/>
    <row r="43" s="7" customFormat="1" ht="15" x14ac:dyDescent="0.2"/>
    <row r="44" s="7" customFormat="1" ht="15" x14ac:dyDescent="0.2"/>
    <row r="45" s="7" customFormat="1" ht="15" x14ac:dyDescent="0.2"/>
    <row r="46" s="7" customFormat="1" ht="15" x14ac:dyDescent="0.2"/>
    <row r="47" s="7" customFormat="1" ht="15" x14ac:dyDescent="0.2"/>
    <row r="48" s="7" customFormat="1" ht="15" x14ac:dyDescent="0.2"/>
    <row r="49" s="7" customFormat="1" ht="15" x14ac:dyDescent="0.2"/>
    <row r="50" s="7" customFormat="1" ht="15" x14ac:dyDescent="0.2"/>
  </sheetData>
  <mergeCells count="24">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10 L8:L10">
    <cfRule type="cellIs" dxfId="89" priority="8" stopIfTrue="1" operator="equal">
      <formula>"INACEPTABLE"</formula>
    </cfRule>
    <cfRule type="cellIs" dxfId="88" priority="9" stopIfTrue="1" operator="equal">
      <formula>"IMPORTANTE"</formula>
    </cfRule>
    <cfRule type="cellIs" dxfId="87" priority="10" stopIfTrue="1" operator="equal">
      <formula>"MODERADO"</formula>
    </cfRule>
  </conditionalFormatting>
  <conditionalFormatting sqref="F8:F10 L8:L10">
    <cfRule type="cellIs" dxfId="86" priority="7" stopIfTrue="1" operator="equal">
      <formula>"TOLERABLE"</formula>
    </cfRule>
  </conditionalFormatting>
  <conditionalFormatting sqref="F8:F10 L8:L10">
    <cfRule type="cellIs" dxfId="85" priority="5" stopIfTrue="1" operator="equal">
      <formula>"ZONA RIESGO ALTA"</formula>
    </cfRule>
    <cfRule type="cellIs" dxfId="84" priority="6" stopIfTrue="1" operator="equal">
      <formula>"ZONA RIESGO EXTREMA"</formula>
    </cfRule>
  </conditionalFormatting>
  <conditionalFormatting sqref="F8:F10 L8:L10">
    <cfRule type="cellIs" dxfId="83" priority="3" stopIfTrue="1" operator="equal">
      <formula>"ZONA RIESGO BAJA"</formula>
    </cfRule>
    <cfRule type="cellIs" dxfId="82" priority="4" stopIfTrue="1" operator="equal">
      <formula>"ZONA RIESGO MODERADA"</formula>
    </cfRule>
  </conditionalFormatting>
  <conditionalFormatting sqref="F8:F10 L8:L10">
    <cfRule type="cellIs" dxfId="81" priority="1" stopIfTrue="1" operator="equal">
      <formula>"ZONA RIESGO MODERADA"</formula>
    </cfRule>
    <cfRule type="cellIs" dxfId="8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800-000000000000}"/>
    <dataValidation allowBlank="1" showInputMessage="1" showErrorMessage="1" prompt="Es la materialización del riesgo y las consecuencias de su aparición. Su escala es: 5 bajo impacto, 10 medio, 20 alto impacto._x000a_" sqref="E7" xr:uid="{00000000-0002-0000-08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800-000002000000}">
      <formula1>$A$11:$A$17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tabColor rgb="FF92D050"/>
  </sheetPr>
  <dimension ref="A1:N16"/>
  <sheetViews>
    <sheetView topLeftCell="H6" workbookViewId="0">
      <selection activeCell="O6" sqref="O1:Q1048576"/>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26" t="str">
        <f>'[10]CONTEXTO ESTRATEGICO'!A1</f>
        <v>EMPRESA DE RENOVACIÓN Y DESARROLLO URBANO DE BOGOTA</v>
      </c>
      <c r="B1" s="127"/>
      <c r="C1" s="127"/>
      <c r="D1" s="127"/>
      <c r="E1" s="127"/>
      <c r="F1" s="127"/>
      <c r="G1" s="127"/>
      <c r="H1" s="127"/>
      <c r="I1" s="127"/>
      <c r="J1" s="127"/>
      <c r="K1" s="127"/>
      <c r="L1" s="127"/>
      <c r="M1" s="127"/>
      <c r="N1" s="128"/>
    </row>
    <row r="2" spans="1:14" ht="14.25" customHeight="1" x14ac:dyDescent="0.2">
      <c r="A2" s="129" t="s">
        <v>48</v>
      </c>
      <c r="B2" s="130"/>
      <c r="C2" s="130"/>
      <c r="D2" s="130"/>
      <c r="E2" s="130"/>
      <c r="F2" s="130"/>
      <c r="G2" s="130"/>
      <c r="H2" s="130"/>
      <c r="I2" s="130"/>
      <c r="J2" s="130"/>
      <c r="K2" s="130"/>
      <c r="L2" s="130"/>
      <c r="M2" s="130"/>
      <c r="N2" s="131"/>
    </row>
    <row r="3" spans="1:14" s="9" customFormat="1" ht="22.5" customHeight="1" x14ac:dyDescent="0.2">
      <c r="A3" s="123" t="s">
        <v>0</v>
      </c>
      <c r="B3" s="123"/>
      <c r="C3" s="122" t="s">
        <v>1</v>
      </c>
      <c r="D3" s="122"/>
      <c r="E3" s="122"/>
      <c r="F3" s="122"/>
      <c r="G3" s="122"/>
      <c r="H3" s="122"/>
      <c r="I3" s="122"/>
      <c r="J3" s="122"/>
      <c r="K3" s="122"/>
      <c r="L3" s="122"/>
      <c r="M3" s="122"/>
      <c r="N3" s="122"/>
    </row>
    <row r="4" spans="1:14" s="9" customFormat="1" ht="15.75" customHeight="1" x14ac:dyDescent="0.2">
      <c r="A4" s="123"/>
      <c r="B4" s="123"/>
      <c r="C4" s="122"/>
      <c r="D4" s="122"/>
      <c r="E4" s="122"/>
      <c r="F4" s="122"/>
      <c r="G4" s="122"/>
      <c r="H4" s="122"/>
      <c r="I4" s="122"/>
      <c r="J4" s="122"/>
      <c r="K4" s="122"/>
      <c r="L4" s="122"/>
      <c r="M4" s="122"/>
      <c r="N4" s="122"/>
    </row>
    <row r="5" spans="1:14" s="23" customFormat="1" ht="63" customHeight="1" x14ac:dyDescent="0.3">
      <c r="A5" s="121" t="str">
        <f>'[10]CONTEXTO ESTRATEGICO'!A12</f>
        <v>GESTIÓN FINANCIERA</v>
      </c>
      <c r="B5" s="121"/>
      <c r="C5" s="121" t="str">
        <f>[10]ANALISIS!C8</f>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
      <c r="D5" s="121"/>
      <c r="E5" s="121"/>
      <c r="F5" s="121"/>
      <c r="G5" s="121"/>
      <c r="H5" s="121"/>
      <c r="I5" s="121"/>
      <c r="J5" s="121"/>
      <c r="K5" s="121"/>
      <c r="L5" s="121"/>
      <c r="M5" s="121"/>
      <c r="N5" s="121"/>
    </row>
    <row r="6" spans="1:14" s="19" customFormat="1" ht="12" x14ac:dyDescent="0.2">
      <c r="A6" s="85" t="s">
        <v>2</v>
      </c>
      <c r="B6" s="85" t="s">
        <v>3</v>
      </c>
      <c r="C6" s="85" t="s">
        <v>34</v>
      </c>
      <c r="D6" s="88" t="s">
        <v>4</v>
      </c>
      <c r="E6" s="88"/>
      <c r="F6" s="88" t="s">
        <v>33</v>
      </c>
      <c r="G6" s="88" t="s">
        <v>11</v>
      </c>
      <c r="H6" s="88" t="s">
        <v>12</v>
      </c>
      <c r="I6" s="88" t="s">
        <v>5</v>
      </c>
      <c r="J6" s="88"/>
      <c r="K6" s="88"/>
      <c r="L6" s="88" t="s">
        <v>6</v>
      </c>
      <c r="M6" s="88" t="s">
        <v>7</v>
      </c>
      <c r="N6" s="88" t="s">
        <v>8</v>
      </c>
    </row>
    <row r="7" spans="1:14" s="19" customFormat="1" ht="24" x14ac:dyDescent="0.2">
      <c r="A7" s="85"/>
      <c r="B7" s="85"/>
      <c r="C7" s="85"/>
      <c r="D7" s="11" t="s">
        <v>9</v>
      </c>
      <c r="E7" s="11" t="s">
        <v>10</v>
      </c>
      <c r="F7" s="88"/>
      <c r="G7" s="88"/>
      <c r="H7" s="88"/>
      <c r="I7" s="11" t="s">
        <v>13</v>
      </c>
      <c r="J7" s="11" t="s">
        <v>14</v>
      </c>
      <c r="K7" s="11" t="s">
        <v>15</v>
      </c>
      <c r="L7" s="88"/>
      <c r="M7" s="88"/>
      <c r="N7" s="88"/>
    </row>
    <row r="8" spans="1:14" s="25" customFormat="1" ht="231" customHeight="1" x14ac:dyDescent="0.2">
      <c r="A8" s="4" t="str">
        <f>[10]IDENTIFICACIÓN!A12</f>
        <v>R1</v>
      </c>
      <c r="B8" s="4" t="str">
        <f>'[10]CONTEXTO ESTRATEGICO'!J12</f>
        <v>Posibilidad de alteración de la información financiera.</v>
      </c>
      <c r="C8" s="26" t="s">
        <v>40</v>
      </c>
      <c r="D8" s="4">
        <f>[10]ANALISIS!C11</f>
        <v>1</v>
      </c>
      <c r="E8" s="4">
        <f>[10]ANALISIS!D11</f>
        <v>4</v>
      </c>
      <c r="F8" s="24" t="str">
        <f>[10]ANALISIS!H11</f>
        <v>ZONA RIESGO ALTA</v>
      </c>
      <c r="G8" s="4" t="str">
        <f>CONCATENATE('[10]VALORACION CONTROLES'!C12,". ",'[10]VALORACION CONTROLES'!C13,". ",'[10]VALORACION CONTROLES'!C14)</f>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
      <c r="H8" s="5" t="str">
        <f>'[10]VALORACIÓN DEL RIESGO'!F11</f>
        <v>IMPACTO</v>
      </c>
      <c r="I8" s="4">
        <f>IF(B8="",0,(IF('[10]VALORACIÓN DEL RIESGO'!J11&lt;50,'[10]MAPA DE RIESGO'!C13,(IF(AND('[10]VALORACIÓN DEL RIESGO'!J11&gt;=51,H8="IMPACTO"),D8,(IF(AND('[10]VALORACIÓN DEL RIESGO'!J11&gt;=51,'[10]VALORACIÓN DEL RIESGO'!J11&lt;=75,H8="PROBABILIDAD"),(IF(D8-1&lt;=0,1,D8-1)),(IF(AND('[10]VALORACIÓN DEL RIESGO'!J11&gt;=76,'[10]VALORACIÓN DEL RIESGO'!J11&lt;=100,H8="PROBABILIDAD"),(IF(D8-2&lt;=0,1,D8-2)))))))))))</f>
        <v>1</v>
      </c>
      <c r="J8" s="4">
        <f>IF(B8="",0,(IF('[10]VALORACIÓN DEL RIESGO'!J11&lt;50,'[10]MAPA DE RIESGO'!D13,(IF(AND('[10]VALORACIÓN DEL RIESGO'!J11&gt;=51,H8="PROBABILIDAD"),E8,(IF(AND('[10]VALORACIÓN DEL RIESGO'!J11&gt;=51,'[10]VALORACIÓN DEL RIESGO'!J11&lt;=75,H8="IMPACTO"),(IF(E8-1&lt;=0,1,E8-1)),(IF(AND('[10]VALORACIÓN DEL RIESGO'!J11&gt;=76,'[10]VALORACIÓN DEL RIESGO'!J11&lt;=100,H8="IMPACTO"),(IF(E8-2&lt;=0,1,E8-2)))))))))))</f>
        <v>2</v>
      </c>
      <c r="K8" s="4">
        <f>(I8*J8)*4</f>
        <v>8</v>
      </c>
      <c r="L8" s="24" t="str">
        <f>IF(OR(AND(I8=3,J8=4),AND(I8=2,J8=5),AND(K8&gt;=52,K8&lt;=100)),"ZONA RIESGO EXTREMA",IF(OR(AND(I8=5,J8=2),AND(I8=4,J8=3),AND(I8=1,J8=4),AND(K8=20),AND(K8&gt;=28,K8&lt;=48)),"ZONA RIESGO ALTA",IF(OR(AND(I8=1,J8=3),AND(I8=4,J8=1),AND(K8=24)),"ZONA RIESGO MODERADA",IF(AND(K8&gt;=4,K8&lt;=16),"ZONA RIESGO BAJA"))))</f>
        <v>ZONA RIESGO BAJA</v>
      </c>
      <c r="M8" s="4" t="str">
        <f>[10]ANALISIS!I11</f>
        <v>EVITAR EL RIESGO</v>
      </c>
      <c r="N8" s="4" t="str">
        <f>[10]ANALISIS!J11</f>
        <v>Realizar capacitaciones a los profesionales y técnicos del proceso financiero en materia de control interno disciplinario.</v>
      </c>
    </row>
    <row r="9" spans="1:14" s="25" customFormat="1" ht="279.75" customHeight="1" x14ac:dyDescent="0.2">
      <c r="A9" s="4" t="str">
        <f>[10]IDENTIFICACIÓN!A13</f>
        <v>R2</v>
      </c>
      <c r="B9" s="4" t="str">
        <f>'[10]CONTEXTO ESTRATEGICO'!J13</f>
        <v xml:space="preserve">Inoportunidad en la articulación e interacción con los demas procesos en la realización de los pagos. </v>
      </c>
      <c r="C9" s="26" t="s">
        <v>36</v>
      </c>
      <c r="D9" s="4">
        <f>[10]ANALISIS!C12</f>
        <v>3</v>
      </c>
      <c r="E9" s="4">
        <f>[10]ANALISIS!D12</f>
        <v>2</v>
      </c>
      <c r="F9" s="24" t="str">
        <f>[10]ANALISIS!H12</f>
        <v>ZONA RIESGO MODERADA</v>
      </c>
      <c r="G9" s="4" t="str">
        <f>CONCATENATE('[10]VALORACION CONTROLES'!C13,". ",'[10]VALORACION CONTROLES'!C14,". ",'[10]VALORACION CONTROLES'!C15)</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H9" s="5" t="str">
        <f>'[10]VALORACIÓN DEL RIESGO'!F12</f>
        <v>PROBABILIDAD</v>
      </c>
      <c r="I9" s="4">
        <f>IF(B9="",0,(IF('[10]VALORACIÓN DEL RIESGO'!J12&lt;50,'[10]MAPA DE RIESGO'!C14,(IF(AND('[10]VALORACIÓN DEL RIESGO'!J12&gt;=51,H9="IMPACTO"),D9,(IF(AND('[10]VALORACIÓN DEL RIESGO'!J12&gt;=51,'[10]VALORACIÓN DEL RIESGO'!J12&lt;=75,H9="PROBABILIDAD"),(IF(D9-1&lt;=0,1,D9-1)),(IF(AND('[10]VALORACIÓN DEL RIESGO'!J12&gt;=76,'[10]VALORACIÓN DEL RIESGO'!J12&lt;=100,H9="PROBABILIDAD"),(IF(D9-2&lt;=0,1,D9-2)))))))))))</f>
        <v>2</v>
      </c>
      <c r="J9" s="4">
        <f>IF(B9="",0,(IF('[10]VALORACIÓN DEL RIESGO'!J12&lt;50,'[10]MAPA DE RIESGO'!D14,(IF(AND('[10]VALORACIÓN DEL RIESGO'!J12&gt;=51,H9="PROBABILIDAD"),E9,(IF(AND('[10]VALORACIÓN DEL RIESGO'!J12&gt;=51,'[10]VALORACIÓN DEL RIESGO'!J12&lt;=75,H9="IMPACTO"),(IF(E9-1&lt;=0,1,E9-1)),(IF(AND('[10]VALORACIÓN DEL RIESGO'!J12&gt;=76,'[10]VALORACIÓN DEL RIESGO'!J12&lt;=100,H9="IMPACTO"),(IF(E9-2&lt;=0,1,E9-2)))))))))))</f>
        <v>2</v>
      </c>
      <c r="K9" s="4">
        <f t="shared" ref="K9" si="0">(I9*J9)*4</f>
        <v>16</v>
      </c>
      <c r="L9" s="24" t="str">
        <f t="shared" ref="L9" si="1">IF(OR(AND(I9=3,J9=4),AND(I9=2,J9=5),AND(K9&gt;=52,K9&lt;=100)),"ZONA RIESGO EXTREMA",IF(OR(AND(I9=5,J9=2),AND(I9=4,J9=3),AND(I9=1,J9=4),AND(K9=20),AND(K9&gt;=28,K9&lt;=48)),"ZONA RIESGO ALTA",IF(OR(AND(I9=1,J9=3),AND(I9=4,J9=1),AND(K9=24)),"ZONA RIESGO MODERADA",IF(AND(K9&gt;=4,K9&lt;=16),"ZONA RIESGO BAJA"))))</f>
        <v>ZONA RIESGO BAJA</v>
      </c>
      <c r="M9" s="4" t="str">
        <f>[10]ANALISIS!I12</f>
        <v>REDUCIR EL RIESGO</v>
      </c>
      <c r="N9" s="4" t="str">
        <f>[10]ANALISIS!J12</f>
        <v xml:space="preserve">Se realiza una planeación del proceso financiero frente a los recursos a ejecutar en cada vigencia </v>
      </c>
    </row>
    <row r="10" spans="1:14" s="7" customFormat="1" ht="15" customHeight="1" x14ac:dyDescent="0.2"/>
    <row r="11" spans="1:14" s="13" customFormat="1" ht="15" x14ac:dyDescent="0.25">
      <c r="A11" s="124" t="s">
        <v>41</v>
      </c>
      <c r="B11" s="124"/>
      <c r="C11" s="124" t="s">
        <v>42</v>
      </c>
      <c r="D11" s="124"/>
      <c r="E11" s="124" t="s">
        <v>43</v>
      </c>
      <c r="F11" s="124"/>
      <c r="G11" s="124"/>
    </row>
    <row r="12" spans="1:14" s="18" customFormat="1" ht="63.75" customHeight="1" x14ac:dyDescent="0.25">
      <c r="A12" s="125" t="s">
        <v>66</v>
      </c>
      <c r="B12" s="125"/>
      <c r="C12" s="125" t="s">
        <v>67</v>
      </c>
      <c r="D12" s="125"/>
      <c r="E12" s="125" t="s">
        <v>45</v>
      </c>
      <c r="F12" s="125"/>
      <c r="G12" s="125"/>
    </row>
    <row r="13" spans="1:14" s="18" customFormat="1" ht="14.25" customHeight="1" x14ac:dyDescent="0.25">
      <c r="A13" s="78" t="s">
        <v>74</v>
      </c>
      <c r="B13" s="80"/>
      <c r="C13" s="80"/>
      <c r="D13" s="80"/>
      <c r="E13" s="80"/>
      <c r="F13" s="80"/>
      <c r="G13" s="79"/>
    </row>
    <row r="14" spans="1:14" x14ac:dyDescent="0.2">
      <c r="C14" s="13"/>
    </row>
    <row r="15" spans="1:14" s="8" customFormat="1" ht="15" x14ac:dyDescent="0.2">
      <c r="G15" s="14" t="s">
        <v>17</v>
      </c>
    </row>
    <row r="16" spans="1:14" s="8" customFormat="1" ht="15" x14ac:dyDescent="0.2">
      <c r="G16" s="14" t="s">
        <v>18</v>
      </c>
    </row>
  </sheetData>
  <mergeCells count="24">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phoneticPr fontId="28" type="noConversion"/>
  <conditionalFormatting sqref="F8:F9 L8:L9">
    <cfRule type="cellIs" dxfId="79" priority="8" stopIfTrue="1" operator="equal">
      <formula>"INACEPTABLE"</formula>
    </cfRule>
    <cfRule type="cellIs" dxfId="78" priority="9" stopIfTrue="1" operator="equal">
      <formula>"IMPORTANTE"</formula>
    </cfRule>
    <cfRule type="cellIs" dxfId="77" priority="10" stopIfTrue="1" operator="equal">
      <formula>"MODERADO"</formula>
    </cfRule>
  </conditionalFormatting>
  <conditionalFormatting sqref="F8:F9 L8:L9">
    <cfRule type="cellIs" dxfId="76" priority="7" stopIfTrue="1" operator="equal">
      <formula>"TOLERABLE"</formula>
    </cfRule>
  </conditionalFormatting>
  <conditionalFormatting sqref="F8:F9 L8:L9">
    <cfRule type="cellIs" dxfId="75" priority="5" stopIfTrue="1" operator="equal">
      <formula>"ZONA RIESGO ALTA"</formula>
    </cfRule>
    <cfRule type="cellIs" dxfId="74" priority="6" stopIfTrue="1" operator="equal">
      <formula>"ZONA RIESGO EXTREMA"</formula>
    </cfRule>
  </conditionalFormatting>
  <conditionalFormatting sqref="F8:F9 L8:L9">
    <cfRule type="cellIs" dxfId="73" priority="3" stopIfTrue="1" operator="equal">
      <formula>"ZONA RIESGO BAJA"</formula>
    </cfRule>
    <cfRule type="cellIs" dxfId="72" priority="4" stopIfTrue="1" operator="equal">
      <formula>"ZONA RIESGO MODERADA"</formula>
    </cfRule>
  </conditionalFormatting>
  <conditionalFormatting sqref="F8:F9 L8:L9">
    <cfRule type="cellIs" dxfId="71" priority="1" stopIfTrue="1" operator="equal">
      <formula>"ZONA RIESGO MODERADA"</formula>
    </cfRule>
    <cfRule type="cellIs" dxfId="7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900-000000000000}"/>
    <dataValidation allowBlank="1" showInputMessage="1" showErrorMessage="1" prompt="Es la materialización del riesgo y las consecuencias de su aparición. Su escala es: 5 bajo impacto, 10 medio, 20 alto impacto._x000a_" sqref="E7" xr:uid="{00000000-0002-0000-09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900-000002000000}">
      <formula1>#REF!</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tabColor rgb="FF92D050"/>
  </sheetPr>
  <dimension ref="A1:N16"/>
  <sheetViews>
    <sheetView topLeftCell="A5" workbookViewId="0">
      <selection activeCell="B11" sqref="B11"/>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26" t="str">
        <f>'[11]CONTEXTO ESTRATEGICO'!A1</f>
        <v>EMPRESA DE RENOVACIÓN Y DESARROLLO URBANO DE BOGOTA</v>
      </c>
      <c r="B1" s="127"/>
      <c r="C1" s="127"/>
      <c r="D1" s="127"/>
      <c r="E1" s="127"/>
      <c r="F1" s="127"/>
      <c r="G1" s="127"/>
      <c r="H1" s="127"/>
      <c r="I1" s="127"/>
      <c r="J1" s="127"/>
      <c r="K1" s="127"/>
      <c r="L1" s="127"/>
      <c r="M1" s="127"/>
      <c r="N1" s="128"/>
    </row>
    <row r="2" spans="1:14" ht="14.25" customHeight="1" x14ac:dyDescent="0.2">
      <c r="A2" s="129" t="s">
        <v>48</v>
      </c>
      <c r="B2" s="130"/>
      <c r="C2" s="130"/>
      <c r="D2" s="130"/>
      <c r="E2" s="130"/>
      <c r="F2" s="130"/>
      <c r="G2" s="130"/>
      <c r="H2" s="130"/>
      <c r="I2" s="130"/>
      <c r="J2" s="130"/>
      <c r="K2" s="130"/>
      <c r="L2" s="130"/>
      <c r="M2" s="130"/>
      <c r="N2" s="131"/>
    </row>
    <row r="3" spans="1:14" s="9" customFormat="1" ht="22.5" customHeight="1" x14ac:dyDescent="0.2">
      <c r="A3" s="123" t="s">
        <v>0</v>
      </c>
      <c r="B3" s="123"/>
      <c r="C3" s="122" t="s">
        <v>1</v>
      </c>
      <c r="D3" s="122"/>
      <c r="E3" s="122"/>
      <c r="F3" s="122"/>
      <c r="G3" s="122"/>
      <c r="H3" s="122"/>
      <c r="I3" s="122"/>
      <c r="J3" s="122"/>
      <c r="K3" s="122"/>
      <c r="L3" s="122"/>
      <c r="M3" s="122"/>
      <c r="N3" s="122"/>
    </row>
    <row r="4" spans="1:14" s="9" customFormat="1" ht="15" x14ac:dyDescent="0.2">
      <c r="A4" s="123"/>
      <c r="B4" s="123"/>
      <c r="C4" s="122"/>
      <c r="D4" s="122"/>
      <c r="E4" s="122"/>
      <c r="F4" s="122"/>
      <c r="G4" s="122"/>
      <c r="H4" s="122"/>
      <c r="I4" s="122"/>
      <c r="J4" s="122"/>
      <c r="K4" s="122"/>
      <c r="L4" s="122"/>
      <c r="M4" s="122"/>
      <c r="N4" s="122"/>
    </row>
    <row r="5" spans="1:14" s="23" customFormat="1" ht="63" customHeight="1" x14ac:dyDescent="0.3">
      <c r="A5" s="121" t="str">
        <f>'[11]CONTEXTO ESTRATEGICO'!A12</f>
        <v>GESTIÓN DE TALENTO HUMANO</v>
      </c>
      <c r="B5" s="121"/>
      <c r="C5" s="121" t="str">
        <f>[11]ANALISIS!C8</f>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
      <c r="D5" s="121"/>
      <c r="E5" s="121"/>
      <c r="F5" s="121"/>
      <c r="G5" s="121"/>
      <c r="H5" s="121"/>
      <c r="I5" s="121"/>
      <c r="J5" s="121"/>
      <c r="K5" s="121"/>
      <c r="L5" s="121"/>
      <c r="M5" s="121"/>
      <c r="N5" s="121"/>
    </row>
    <row r="6" spans="1:14" s="19" customFormat="1" ht="12" x14ac:dyDescent="0.2">
      <c r="A6" s="85" t="s">
        <v>2</v>
      </c>
      <c r="B6" s="85" t="s">
        <v>3</v>
      </c>
      <c r="C6" s="146" t="s">
        <v>34</v>
      </c>
      <c r="D6" s="88" t="s">
        <v>51</v>
      </c>
      <c r="E6" s="88"/>
      <c r="F6" s="88" t="s">
        <v>33</v>
      </c>
      <c r="G6" s="88" t="s">
        <v>11</v>
      </c>
      <c r="H6" s="88" t="s">
        <v>12</v>
      </c>
      <c r="I6" s="88" t="s">
        <v>5</v>
      </c>
      <c r="J6" s="88"/>
      <c r="K6" s="88"/>
      <c r="L6" s="88" t="s">
        <v>6</v>
      </c>
      <c r="M6" s="88" t="s">
        <v>7</v>
      </c>
      <c r="N6" s="88" t="s">
        <v>8</v>
      </c>
    </row>
    <row r="7" spans="1:14" s="19" customFormat="1" ht="24" x14ac:dyDescent="0.2">
      <c r="A7" s="85"/>
      <c r="B7" s="85"/>
      <c r="C7" s="146"/>
      <c r="D7" s="11" t="s">
        <v>9</v>
      </c>
      <c r="E7" s="11" t="s">
        <v>10</v>
      </c>
      <c r="F7" s="88"/>
      <c r="G7" s="88"/>
      <c r="H7" s="88"/>
      <c r="I7" s="11" t="s">
        <v>13</v>
      </c>
      <c r="J7" s="11" t="s">
        <v>14</v>
      </c>
      <c r="K7" s="11" t="s">
        <v>15</v>
      </c>
      <c r="L7" s="88"/>
      <c r="M7" s="88"/>
      <c r="N7" s="88"/>
    </row>
    <row r="8" spans="1:14" s="25" customFormat="1" ht="102" x14ac:dyDescent="0.2">
      <c r="A8" s="4" t="str">
        <f>[11]IDENTIFICACIÓN!A12</f>
        <v>R1</v>
      </c>
      <c r="B8" s="4" t="str">
        <f>'[11]CONTEXTO ESTRATEGICO'!J12</f>
        <v xml:space="preserve">
La combinación de factores como falta de sistematización, errores de digitación y errores de cálculo pueden ocasionar errores en los valores a pagar en la nómina que no correspondan a lo establecido.</v>
      </c>
      <c r="C8" s="26" t="s">
        <v>36</v>
      </c>
      <c r="D8" s="4">
        <f>[11]ANALISIS!C11</f>
        <v>4</v>
      </c>
      <c r="E8" s="4">
        <f>[11]ANALISIS!D11</f>
        <v>1</v>
      </c>
      <c r="F8" s="24" t="str">
        <f>[11]ANALISIS!H11</f>
        <v>ZONA RIESGO MODERADA</v>
      </c>
      <c r="G8" s="4" t="e">
        <f>CONCATENATE('[11]VALORACION CONTROLES'!C12,". ",'[11]VALORACION CONTROLES'!C13,". ",'[11]VALORACION CONTROLES'!C14)</f>
        <v>#REF!</v>
      </c>
      <c r="H8" s="5" t="str">
        <f>'[11]VALORACIÓN DEL RIESGO'!F11</f>
        <v>IMPACTO</v>
      </c>
      <c r="I8" s="4">
        <f>IF(B8="",0,(IF('[11]VALORACIÓN DEL RIESGO'!J11&lt;50,'[11]MAPA DE RIESGO'!C13,(IF(AND('[11]VALORACIÓN DEL RIESGO'!J11&gt;=51,H8="IMPACTO"),D8,(IF(AND('[11]VALORACIÓN DEL RIESGO'!J11&gt;=51,'[11]VALORACIÓN DEL RIESGO'!J11&lt;=75,H8="PROBABILIDAD"),(IF(D8-1&lt;=0,1,D8-1)),(IF(AND('[11]VALORACIÓN DEL RIESGO'!J11&gt;=76,'[11]VALORACIÓN DEL RIESGO'!J11&lt;=100,H8="PROBABILIDAD"),(IF(D8-2&lt;=0,1,D8-2)))))))))))</f>
        <v>4</v>
      </c>
      <c r="J8" s="4">
        <f>IF(B8="",0,(IF('[11]VALORACIÓN DEL RIESGO'!J11&lt;50,'[11]MAPA DE RIESGO'!D13,(IF(AND('[11]VALORACIÓN DEL RIESGO'!J11&gt;=51,H8="PROBABILIDAD"),E8,(IF(AND('[11]VALORACIÓN DEL RIESGO'!J11&gt;=51,'[11]VALORACIÓN DEL RIESGO'!J11&lt;=75,H8="IMPACTO"),(IF(E8-1&lt;=0,1,E8-1)),(IF(AND('[11]VALORACIÓN DEL RIESGO'!J11&gt;=76,'[11]VALORACIÓN DEL RIESGO'!J11&lt;=100,H8="IMPACTO"),(IF(E8-2&lt;=0,1,E8-2)))))))))))</f>
        <v>1</v>
      </c>
      <c r="K8" s="4">
        <f>(I8*J8)*4</f>
        <v>16</v>
      </c>
      <c r="L8" s="24" t="str">
        <f>IF(OR(AND(I8=3,J8=4),AND(I8=2,J8=5),AND(K8&gt;=52,K8&lt;=100)),"ZONA RIESGO EXTREMA",IF(OR(AND(I8=5,J8=2),AND(I8=4,J8=3),AND(I8=1,J8=4),AND(K8=20),AND(K8&gt;=28,K8&lt;=48)),"ZONA RIESGO ALTA",IF(OR(AND(I8=1,J8=3),AND(I8=4,J8=1),AND(K8=24)),"ZONA RIESGO MODERADA",IF(AND(K8&gt;=4,K8&lt;=16),"ZONA RIESGO BAJA"))))</f>
        <v>ZONA RIESGO MODERADA</v>
      </c>
      <c r="M8" s="4" t="str">
        <f>[11]ANALISIS!I11</f>
        <v>EVITAR EL RIESGO</v>
      </c>
      <c r="N8" s="4" t="str">
        <f>[11]ANALISIS!J11</f>
        <v>Cada vez que se elabora la nómina,  antes de entregarla  a contabilidad, el profesional de talento humano revisa los valores a pagar para verificar que se esten pagando conforme a los criterios establecidos.</v>
      </c>
    </row>
    <row r="9" spans="1:14" s="25" customFormat="1" ht="191.25" x14ac:dyDescent="0.2">
      <c r="A9" s="4" t="str">
        <f>[11]IDENTIFICACIÓN!A13</f>
        <v>R2</v>
      </c>
      <c r="B9" s="4" t="str">
        <f>'[11]CONTEXTO ESTRATEGICO'!J13</f>
        <v>Por cambio de directrices y priorización de otras activiadades se puede ocacionar una baja participación o cancelación de las actividades de bienestar lo cual puede afectar el clima laboral.</v>
      </c>
      <c r="C9" s="26" t="s">
        <v>36</v>
      </c>
      <c r="D9" s="4">
        <f>[11]ANALISIS!C12</f>
        <v>4</v>
      </c>
      <c r="E9" s="4">
        <f>[11]ANALISIS!D12</f>
        <v>1</v>
      </c>
      <c r="F9" s="24" t="str">
        <f>[11]ANALISIS!H12</f>
        <v>ZONA RIESGO MODERADA</v>
      </c>
      <c r="G9" s="4" t="e">
        <f>CONCATENATE('[11]VALORACION CONTROLES'!C13,". ",'[11]VALORACION CONTROLES'!C14,". ",'[11]VALORACION CONTROLES'!C15)</f>
        <v>#REF!</v>
      </c>
      <c r="H9" s="5" t="str">
        <f>'[11]VALORACIÓN DEL RIESGO'!F12</f>
        <v>PROBABILIDAD</v>
      </c>
      <c r="I9" s="4">
        <f>IF(B9="",0,(IF('[11]VALORACIÓN DEL RIESGO'!J12&lt;50,'[11]MAPA DE RIESGO'!C14,(IF(AND('[11]VALORACIÓN DEL RIESGO'!J12&gt;=51,H9="IMPACTO"),D9,(IF(AND('[11]VALORACIÓN DEL RIESGO'!J12&gt;=51,'[11]VALORACIÓN DEL RIESGO'!J12&lt;=75,H9="PROBABILIDAD"),(IF(D9-1&lt;=0,1,D9-1)),(IF(AND('[11]VALORACIÓN DEL RIESGO'!J12&gt;=76,'[11]VALORACIÓN DEL RIESGO'!J12&lt;=100,H9="PROBABILIDAD"),(IF(D9-2&lt;=0,1,D9-2)))))))))))</f>
        <v>3</v>
      </c>
      <c r="J9" s="4">
        <f>IF(B9="",0,(IF('[11]VALORACIÓN DEL RIESGO'!J12&lt;50,'[11]MAPA DE RIESGO'!D14,(IF(AND('[11]VALORACIÓN DEL RIESGO'!J12&gt;=51,H9="PROBABILIDAD"),E9,(IF(AND('[11]VALORACIÓN DEL RIESGO'!J12&gt;=51,'[11]VALORACIÓN DEL RIESGO'!J12&lt;=75,H9="IMPACTO"),(IF(E9-1&lt;=0,1,E9-1)),(IF(AND('[11]VALORACIÓN DEL RIESGO'!J12&gt;=76,'[11]VALORACIÓN DEL RIESGO'!J12&lt;=100,H9="IMPACTO"),(IF(E9-2&lt;=0,1,E9-2)))))))))))</f>
        <v>1</v>
      </c>
      <c r="K9" s="4">
        <f t="shared" ref="K9:K10" si="0">(I9*J9)*4</f>
        <v>12</v>
      </c>
      <c r="L9" s="24" t="str">
        <f t="shared" ref="L9:L10" si="1">IF(OR(AND(I9=3,J9=4),AND(I9=2,J9=5),AND(K9&gt;=52,K9&lt;=100)),"ZONA RIESGO EXTREMA",IF(OR(AND(I9=5,J9=2),AND(I9=4,J9=3),AND(I9=1,J9=4),AND(K9=20),AND(K9&gt;=28,K9&lt;=48)),"ZONA RIESGO ALTA",IF(OR(AND(I9=1,J9=3),AND(I9=4,J9=1),AND(K9=24)),"ZONA RIESGO MODERADA",IF(AND(K9&gt;=4,K9&lt;=16),"ZONA RIESGO BAJA"))))</f>
        <v>ZONA RIESGO BAJA</v>
      </c>
      <c r="M9" s="4" t="str">
        <f>[11]ANALISIS!I12</f>
        <v>EVITAR EL RIESGO</v>
      </c>
      <c r="N9" s="4" t="str">
        <f>[11]ANALISIS!J12</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row>
    <row r="10" spans="1:14" s="25" customFormat="1" ht="179.25" customHeight="1" x14ac:dyDescent="0.2">
      <c r="A10" s="4" t="str">
        <f>[11]IDENTIFICACIÓN!A14</f>
        <v>R3</v>
      </c>
      <c r="B10" s="4" t="str">
        <f>'[11]CONTEXTO ESTRATEGICO'!J14</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C10" s="26" t="s">
        <v>36</v>
      </c>
      <c r="D10" s="4">
        <f>[11]ANALISIS!C13</f>
        <v>3</v>
      </c>
      <c r="E10" s="4">
        <f>[11]ANALISIS!D13</f>
        <v>1</v>
      </c>
      <c r="F10" s="24" t="str">
        <f>[11]ANALISIS!H13</f>
        <v>ZONA RIESGO BAJA</v>
      </c>
      <c r="G10" s="4" t="e">
        <f>CONCATENATE('[11]VALORACION CONTROLES'!C21,". ",'[11]VALORACION CONTROLES'!C22,". ",'[11]VALORACION CONTROLES'!C23)</f>
        <v>#REF!</v>
      </c>
      <c r="H10" s="5" t="str">
        <f>'[11]VALORACIÓN DEL RIESGO'!F13</f>
        <v>IMPACTO</v>
      </c>
      <c r="I10" s="4">
        <f>IF(B10="",0,(IF('[11]VALORACIÓN DEL RIESGO'!J13&lt;50,'[11]MAPA DE RIESGO'!C15,(IF(AND('[11]VALORACIÓN DEL RIESGO'!J13&gt;=51,H10="IMPACTO"),D10,(IF(AND('[11]VALORACIÓN DEL RIESGO'!J13&gt;=51,'[11]VALORACIÓN DEL RIESGO'!J13&lt;=75,H10="PROBABILIDAD"),(IF(D10-1&lt;=0,1,D10-1)),(IF(AND('[11]VALORACIÓN DEL RIESGO'!J13&gt;=76,'[11]VALORACIÓN DEL RIESGO'!J13&lt;=100,H10="PROBABILIDAD"),(IF(D10-2&lt;=0,1,D10-2)))))))))))</f>
        <v>3</v>
      </c>
      <c r="J10" s="4">
        <f>IF(B10="",0,(IF('[11]VALORACIÓN DEL RIESGO'!J13&lt;50,'[11]MAPA DE RIESGO'!D15,(IF(AND('[11]VALORACIÓN DEL RIESGO'!J13&gt;=51,H10="PROBABILIDAD"),E10,(IF(AND('[11]VALORACIÓN DEL RIESGO'!J13&gt;=51,'[11]VALORACIÓN DEL RIESGO'!J13&lt;=75,H10="IMPACTO"),(IF(E10-1&lt;=0,1,E10-1)),(IF(AND('[11]VALORACIÓN DEL RIESGO'!J13&gt;=76,'[11]VALORACIÓN DEL RIESGO'!J13&lt;=100,H10="IMPACTO"),(IF(E10-2&lt;=0,1,E10-2)))))))))))</f>
        <v>1</v>
      </c>
      <c r="K10" s="4">
        <f t="shared" si="0"/>
        <v>12</v>
      </c>
      <c r="L10" s="24" t="str">
        <f t="shared" si="1"/>
        <v>ZONA RIESGO BAJA</v>
      </c>
      <c r="M10" s="4" t="str">
        <f>[11]ANALISIS!I13</f>
        <v>EVITAR EL RIESGO</v>
      </c>
      <c r="N10" s="4" t="str">
        <f>[11]ANALISIS!J13</f>
        <v>Capacitar a los evaluadores y evaluados, enviar correos recordando los plazos establecidos, informar cuando se han vencido los plazos y talento humano no ha recibido los acuerdos suscritos.</v>
      </c>
    </row>
    <row r="12" spans="1:14" s="13" customFormat="1" ht="15" x14ac:dyDescent="0.25">
      <c r="A12" s="124" t="s">
        <v>41</v>
      </c>
      <c r="B12" s="124"/>
      <c r="C12" s="124" t="s">
        <v>42</v>
      </c>
      <c r="D12" s="124"/>
      <c r="E12" s="124" t="s">
        <v>43</v>
      </c>
      <c r="F12" s="124"/>
      <c r="G12" s="124"/>
    </row>
    <row r="13" spans="1:14" s="18" customFormat="1" ht="53.25" customHeight="1" x14ac:dyDescent="0.25">
      <c r="A13" s="125" t="s">
        <v>68</v>
      </c>
      <c r="B13" s="125"/>
      <c r="C13" s="125" t="s">
        <v>67</v>
      </c>
      <c r="D13" s="125"/>
      <c r="E13" s="125" t="s">
        <v>45</v>
      </c>
      <c r="F13" s="125"/>
      <c r="G13" s="125"/>
    </row>
    <row r="14" spans="1:14" s="18" customFormat="1" ht="14.25" customHeight="1" x14ac:dyDescent="0.25">
      <c r="A14" s="78" t="s">
        <v>74</v>
      </c>
      <c r="B14" s="80"/>
      <c r="C14" s="80"/>
      <c r="D14" s="80"/>
      <c r="E14" s="80"/>
      <c r="F14" s="80"/>
      <c r="G14" s="79"/>
    </row>
    <row r="15" spans="1:14" x14ac:dyDescent="0.2">
      <c r="C15" s="13"/>
    </row>
    <row r="16" spans="1:14" s="8" customFormat="1" ht="15" x14ac:dyDescent="0.2">
      <c r="G16" s="14" t="s">
        <v>17</v>
      </c>
    </row>
  </sheetData>
  <mergeCells count="24">
    <mergeCell ref="L6:L7"/>
    <mergeCell ref="A14:G14"/>
    <mergeCell ref="A12:B12"/>
    <mergeCell ref="C12:D12"/>
    <mergeCell ref="E12:G12"/>
    <mergeCell ref="A13:B13"/>
    <mergeCell ref="C13:D13"/>
    <mergeCell ref="E13:G13"/>
    <mergeCell ref="A1:N1"/>
    <mergeCell ref="A2:N2"/>
    <mergeCell ref="A3:B4"/>
    <mergeCell ref="A5:B5"/>
    <mergeCell ref="A6:A7"/>
    <mergeCell ref="B6:B7"/>
    <mergeCell ref="D6:E6"/>
    <mergeCell ref="M6:M7"/>
    <mergeCell ref="N6:N7"/>
    <mergeCell ref="C5:N5"/>
    <mergeCell ref="C3:N4"/>
    <mergeCell ref="C6:C7"/>
    <mergeCell ref="F6:F7"/>
    <mergeCell ref="G6:G7"/>
    <mergeCell ref="H6:H7"/>
    <mergeCell ref="I6:K6"/>
  </mergeCells>
  <conditionalFormatting sqref="F8:F10 L8:L10">
    <cfRule type="cellIs" dxfId="69" priority="8" stopIfTrue="1" operator="equal">
      <formula>"INACEPTABLE"</formula>
    </cfRule>
    <cfRule type="cellIs" dxfId="68" priority="9" stopIfTrue="1" operator="equal">
      <formula>"IMPORTANTE"</formula>
    </cfRule>
    <cfRule type="cellIs" dxfId="67" priority="10" stopIfTrue="1" operator="equal">
      <formula>"MODERADO"</formula>
    </cfRule>
  </conditionalFormatting>
  <conditionalFormatting sqref="F8:F10 L8:L10">
    <cfRule type="cellIs" dxfId="66" priority="7" stopIfTrue="1" operator="equal">
      <formula>"TOLERABLE"</formula>
    </cfRule>
  </conditionalFormatting>
  <conditionalFormatting sqref="F8:F10 L8:L10">
    <cfRule type="cellIs" dxfId="65" priority="5" stopIfTrue="1" operator="equal">
      <formula>"ZONA RIESGO ALTA"</formula>
    </cfRule>
    <cfRule type="cellIs" dxfId="64" priority="6" stopIfTrue="1" operator="equal">
      <formula>"ZONA RIESGO EXTREMA"</formula>
    </cfRule>
  </conditionalFormatting>
  <conditionalFormatting sqref="F8:F10 L8:L10">
    <cfRule type="cellIs" dxfId="63" priority="3" stopIfTrue="1" operator="equal">
      <formula>"ZONA RIESGO BAJA"</formula>
    </cfRule>
    <cfRule type="cellIs" dxfId="62" priority="4" stopIfTrue="1" operator="equal">
      <formula>"ZONA RIESGO MODERADA"</formula>
    </cfRule>
  </conditionalFormatting>
  <conditionalFormatting sqref="F8:F10 L8:L10">
    <cfRule type="cellIs" dxfId="61" priority="1" stopIfTrue="1" operator="equal">
      <formula>"ZONA RIESGO MODERADA"</formula>
    </cfRule>
    <cfRule type="cellIs" dxfId="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A00-000000000000}"/>
    <dataValidation allowBlank="1" showInputMessage="1" showErrorMessage="1" prompt="Es la materialización del riesgo y las consecuencias de su aparición. Su escala es: 5 bajo impacto, 10 medio, 20 alto impacto._x000a_" sqref="E7" xr:uid="{00000000-0002-0000-0A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A00-000002000000}">
      <formula1>$A$38:$A$46</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tabColor rgb="FF92D050"/>
  </sheetPr>
  <dimension ref="A1:N12"/>
  <sheetViews>
    <sheetView topLeftCell="H1" workbookViewId="0">
      <selection activeCell="O1" sqref="O1:Q1048576"/>
    </sheetView>
  </sheetViews>
  <sheetFormatPr baseColWidth="10" defaultRowHeight="15" x14ac:dyDescent="0.25"/>
  <cols>
    <col min="1" max="1" width="8.7109375" customWidth="1"/>
    <col min="2" max="2" width="36.7109375" customWidth="1"/>
    <col min="3" max="3" width="15.7109375" customWidth="1"/>
    <col min="4" max="4" width="14.5703125" customWidth="1"/>
    <col min="5" max="5" width="10.7109375" customWidth="1"/>
    <col min="6" max="6" width="15.7109375" customWidth="1"/>
    <col min="7" max="7" width="47.7109375" customWidth="1"/>
    <col min="8" max="9" width="14.7109375" customWidth="1"/>
    <col min="10" max="10" width="9.7109375" customWidth="1"/>
    <col min="11" max="11" width="14.7109375" customWidth="1"/>
    <col min="12" max="12" width="13.7109375" customWidth="1"/>
    <col min="13" max="13" width="14.7109375" customWidth="1"/>
    <col min="14" max="14" width="29.7109375" customWidth="1"/>
  </cols>
  <sheetData>
    <row r="1" spans="1:14" ht="14.25" customHeight="1" x14ac:dyDescent="0.25">
      <c r="A1" s="148" t="str">
        <f>'[12]CONTEXTO ESTRATEGICO'!A1</f>
        <v>EMPRESA DE RENOVACIÓN Y DESARROLLO URBANO DE BOGOTÁ</v>
      </c>
      <c r="B1" s="149"/>
      <c r="C1" s="149"/>
      <c r="D1" s="149"/>
      <c r="E1" s="149"/>
      <c r="F1" s="149"/>
      <c r="G1" s="149"/>
      <c r="H1" s="149"/>
      <c r="I1" s="149"/>
      <c r="J1" s="149"/>
      <c r="K1" s="149"/>
      <c r="L1" s="149"/>
      <c r="M1" s="149"/>
      <c r="N1" s="150"/>
    </row>
    <row r="2" spans="1:14" ht="14.25" customHeight="1" x14ac:dyDescent="0.25">
      <c r="A2" s="151" t="s">
        <v>48</v>
      </c>
      <c r="B2" s="152"/>
      <c r="C2" s="152"/>
      <c r="D2" s="152"/>
      <c r="E2" s="152"/>
      <c r="F2" s="152"/>
      <c r="G2" s="152"/>
      <c r="H2" s="152"/>
      <c r="I2" s="152"/>
      <c r="J2" s="152"/>
      <c r="K2" s="152"/>
      <c r="L2" s="152"/>
      <c r="M2" s="152"/>
      <c r="N2" s="153"/>
    </row>
    <row r="3" spans="1:14" ht="22.5" customHeight="1" x14ac:dyDescent="0.25">
      <c r="A3" s="158" t="s">
        <v>0</v>
      </c>
      <c r="B3" s="158"/>
      <c r="C3" s="156" t="s">
        <v>1</v>
      </c>
      <c r="D3" s="156"/>
      <c r="E3" s="156"/>
      <c r="F3" s="156"/>
      <c r="G3" s="156"/>
      <c r="H3" s="156"/>
      <c r="I3" s="156"/>
      <c r="J3" s="156"/>
      <c r="K3" s="156"/>
      <c r="L3" s="156"/>
      <c r="M3" s="156"/>
      <c r="N3" s="156"/>
    </row>
    <row r="4" spans="1:14" x14ac:dyDescent="0.25">
      <c r="A4" s="158"/>
      <c r="B4" s="158"/>
      <c r="C4" s="156"/>
      <c r="D4" s="156"/>
      <c r="E4" s="156"/>
      <c r="F4" s="156"/>
      <c r="G4" s="156"/>
      <c r="H4" s="156"/>
      <c r="I4" s="156"/>
      <c r="J4" s="156"/>
      <c r="K4" s="156"/>
      <c r="L4" s="156"/>
      <c r="M4" s="156"/>
      <c r="N4" s="156"/>
    </row>
    <row r="5" spans="1:14" ht="50.25" customHeight="1" x14ac:dyDescent="0.25">
      <c r="A5" s="154" t="str">
        <f>'[12]CONTEXTO ESTRATEGICO'!A12</f>
        <v>GESTIÓN AMBIENTAL</v>
      </c>
      <c r="B5" s="154"/>
      <c r="C5" s="157" t="str">
        <f>[12]ANALISIS!C8</f>
        <v xml:space="preserve">Promover y mantener acciones para gestionar los aspectos ambientales identificados en las actividades desarrolladas por la Empresa de Renovación y Desarrollo Urbano de Bogotá, en el marco del Plan de Gestión Ambiental del Distrito Capital. </v>
      </c>
      <c r="D5" s="157"/>
      <c r="E5" s="157"/>
      <c r="F5" s="157"/>
      <c r="G5" s="157"/>
      <c r="H5" s="157"/>
      <c r="I5" s="157"/>
      <c r="J5" s="157"/>
      <c r="K5" s="157"/>
      <c r="L5" s="157"/>
      <c r="M5" s="157"/>
      <c r="N5" s="157"/>
    </row>
    <row r="6" spans="1:14" x14ac:dyDescent="0.25">
      <c r="A6" s="155" t="s">
        <v>2</v>
      </c>
      <c r="B6" s="155" t="s">
        <v>3</v>
      </c>
      <c r="C6" s="155" t="s">
        <v>34</v>
      </c>
      <c r="D6" s="147" t="s">
        <v>4</v>
      </c>
      <c r="E6" s="147"/>
      <c r="F6" s="147" t="s">
        <v>33</v>
      </c>
      <c r="G6" s="147" t="s">
        <v>11</v>
      </c>
      <c r="H6" s="147" t="s">
        <v>12</v>
      </c>
      <c r="I6" s="147" t="s">
        <v>5</v>
      </c>
      <c r="J6" s="147"/>
      <c r="K6" s="147"/>
      <c r="L6" s="147" t="s">
        <v>6</v>
      </c>
      <c r="M6" s="147" t="s">
        <v>7</v>
      </c>
      <c r="N6" s="147" t="s">
        <v>8</v>
      </c>
    </row>
    <row r="7" spans="1:14" ht="33.75" x14ac:dyDescent="0.25">
      <c r="A7" s="155"/>
      <c r="B7" s="155"/>
      <c r="C7" s="155"/>
      <c r="D7" s="1" t="s">
        <v>9</v>
      </c>
      <c r="E7" s="1" t="s">
        <v>10</v>
      </c>
      <c r="F7" s="147"/>
      <c r="G7" s="147"/>
      <c r="H7" s="147"/>
      <c r="I7" s="1" t="s">
        <v>13</v>
      </c>
      <c r="J7" s="1" t="s">
        <v>14</v>
      </c>
      <c r="K7" s="1" t="s">
        <v>15</v>
      </c>
      <c r="L7" s="147"/>
      <c r="M7" s="147"/>
      <c r="N7" s="147"/>
    </row>
    <row r="8" spans="1:14" ht="229.5" x14ac:dyDescent="0.25">
      <c r="A8" s="2" t="str">
        <f>[12]IDENTIFICACIÓN!A12</f>
        <v>R1</v>
      </c>
      <c r="B8" s="2" t="str">
        <f>'[12]CONTEXTO ESTRATEGICO'!J12</f>
        <v>Posibilidad de no gestionar los aspectos ambientales generados dentro o fuera de la Empresa.</v>
      </c>
      <c r="C8" s="26" t="s">
        <v>39</v>
      </c>
      <c r="D8" s="2">
        <f>[12]ANALISIS!C11</f>
        <v>1</v>
      </c>
      <c r="E8" s="2">
        <f>[12]ANALISIS!D11</f>
        <v>3</v>
      </c>
      <c r="F8" s="3" t="str">
        <f>[12]ANALISIS!H11</f>
        <v>ZONA RIESGO MODERADA</v>
      </c>
      <c r="G8" s="4" t="str">
        <f>CONCATENATE('[12]VALORACION CONTROLES'!C12,". ",'[12]VALORACION CONTROLES'!C13,". ",'[12]VALORACION CONTROLES'!C14)</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H8" s="5" t="str">
        <f>'[12]VALORACIÓN DEL RIESGO'!F11</f>
        <v>PROBABILIDAD</v>
      </c>
      <c r="I8" s="4">
        <f>IF(B8="",0,(IF('[12]VALORACIÓN DEL RIESGO'!J11&lt;50,'[12]MAPA DE RIESGO'!C13,(IF(AND('[12]VALORACIÓN DEL RIESGO'!J11&gt;=51,H8="IMPACTO"),D8,(IF(AND('[12]VALORACIÓN DEL RIESGO'!J11&gt;=51,'[12]VALORACIÓN DEL RIESGO'!J11&lt;=75,H8="PROBABILIDAD"),(IF(D8-1&lt;=0,1,D8-1)),(IF(AND('[12]VALORACIÓN DEL RIESGO'!J11&gt;=76,'[12]VALORACIÓN DEL RIESGO'!J11&lt;=100,H8="PROBABILIDAD"),(IF(D8-2&lt;=0,1,D8-2)))))))))))</f>
        <v>1</v>
      </c>
      <c r="J8" s="4">
        <f>IF(B8="",0,(IF('[12]VALORACIÓN DEL RIESGO'!J11&lt;50,'[12]MAPA DE RIESGO'!D13,(IF(AND('[12]VALORACIÓN DEL RIESGO'!J11&gt;=51,H8="PROBABILIDAD"),E8,(IF(AND('[12]VALORACIÓN DEL RIESGO'!J11&gt;=51,'[12]VALORACIÓN DEL RIESGO'!J11&lt;=75,H8="IMPACTO"),(IF(E8-1&lt;=0,1,E8-1)),(IF(AND('[12]VALORACIÓN DEL RIESGO'!J11&gt;=76,'[12]VALORACIÓN DEL RIESGO'!J11&lt;=100,H8="IMPACTO"),(IF(E8-2&lt;=0,1,E8-2)))))))))))</f>
        <v>3</v>
      </c>
      <c r="K8" s="4">
        <f>(I8*J8)*4</f>
        <v>12</v>
      </c>
      <c r="L8" s="3" t="str">
        <f>IF(OR(AND(I8=3,J8=4),AND(I8=2,J8=5),AND(K8&gt;=52,K8&lt;=100)),"ZONA RIESGO EXTREMA",IF(OR(AND(I8=5,J8=2),AND(I8=4,J8=3),AND(I8=1,J8=4),AND(K8=20),AND(K8&gt;=28,K8&lt;=48)),"ZONA RIESGO ALTA",IF(OR(AND(I8=1,J8=3),AND(I8=4,J8=1),AND(K8=24)),"ZONA RIESGO MODERADA",IF(AND(K8&gt;=4,K8&lt;=16),"ZONA RIESGO BAJA"))))</f>
        <v>ZONA RIESGO MODERADA</v>
      </c>
      <c r="M8" s="4" t="str">
        <f>[12]ANALISIS!I11</f>
        <v>REDUCIR EL RIESGO</v>
      </c>
      <c r="N8" s="4" t="str">
        <f>[12]ANALISIS!J11</f>
        <v xml:space="preserve"> Generar un proceso de alertas con base en el avance del plan de acción con el fin de identificar las actividades que no tienen un nivel de avance óptimo y puedan afectar el cumplimiento de los objetivos ambientales de la entidad.</v>
      </c>
    </row>
    <row r="10" spans="1:14" s="13" customFormat="1" x14ac:dyDescent="0.25">
      <c r="A10" s="124" t="s">
        <v>41</v>
      </c>
      <c r="B10" s="124"/>
      <c r="C10" s="124" t="s">
        <v>42</v>
      </c>
      <c r="D10" s="124"/>
      <c r="E10" s="124" t="s">
        <v>43</v>
      </c>
      <c r="F10" s="124"/>
      <c r="G10" s="124"/>
    </row>
    <row r="11" spans="1:14" s="18" customFormat="1" ht="67.5" customHeight="1" x14ac:dyDescent="0.25">
      <c r="A11" s="125" t="s">
        <v>69</v>
      </c>
      <c r="B11" s="125"/>
      <c r="C11" s="125" t="s">
        <v>57</v>
      </c>
      <c r="D11" s="125"/>
      <c r="E11" s="125" t="s">
        <v>45</v>
      </c>
      <c r="F11" s="125"/>
      <c r="G11" s="125"/>
    </row>
    <row r="12" spans="1:14" s="18" customFormat="1" ht="14.25" customHeight="1" x14ac:dyDescent="0.25">
      <c r="A12" s="78" t="s">
        <v>74</v>
      </c>
      <c r="B12" s="80"/>
      <c r="C12" s="80"/>
      <c r="D12" s="80"/>
      <c r="E12" s="80"/>
      <c r="F12" s="80"/>
      <c r="G12" s="79"/>
    </row>
  </sheetData>
  <mergeCells count="24">
    <mergeCell ref="A12:G12"/>
    <mergeCell ref="C3:N4"/>
    <mergeCell ref="C5:N5"/>
    <mergeCell ref="A10:B10"/>
    <mergeCell ref="C10:D10"/>
    <mergeCell ref="E10:G10"/>
    <mergeCell ref="A11:B11"/>
    <mergeCell ref="C11:D11"/>
    <mergeCell ref="E11:G11"/>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 L8">
    <cfRule type="cellIs" dxfId="59" priority="8" stopIfTrue="1" operator="equal">
      <formula>"INACEPTABLE"</formula>
    </cfRule>
    <cfRule type="cellIs" dxfId="58" priority="9" stopIfTrue="1" operator="equal">
      <formula>"IMPORTANTE"</formula>
    </cfRule>
    <cfRule type="cellIs" dxfId="57" priority="10" stopIfTrue="1" operator="equal">
      <formula>"MODERADO"</formula>
    </cfRule>
  </conditionalFormatting>
  <conditionalFormatting sqref="F8 L8">
    <cfRule type="cellIs" dxfId="56" priority="7" stopIfTrue="1" operator="equal">
      <formula>"TOLERABLE"</formula>
    </cfRule>
  </conditionalFormatting>
  <conditionalFormatting sqref="F8 L8">
    <cfRule type="cellIs" dxfId="55" priority="5" stopIfTrue="1" operator="equal">
      <formula>"ZONA RIESGO ALTA"</formula>
    </cfRule>
    <cfRule type="cellIs" dxfId="54" priority="6" stopIfTrue="1" operator="equal">
      <formula>"ZONA RIESGO EXTREMA"</formula>
    </cfRule>
  </conditionalFormatting>
  <conditionalFormatting sqref="F8 L8">
    <cfRule type="cellIs" dxfId="53" priority="3" stopIfTrue="1" operator="equal">
      <formula>"ZONA RIESGO BAJA"</formula>
    </cfRule>
    <cfRule type="cellIs" dxfId="52" priority="4" stopIfTrue="1" operator="equal">
      <formula>"ZONA RIESGO MODERADA"</formula>
    </cfRule>
  </conditionalFormatting>
  <conditionalFormatting sqref="F8 L8">
    <cfRule type="cellIs" dxfId="51" priority="1" stopIfTrue="1" operator="equal">
      <formula>"ZONA RIESGO MODERADA"</formula>
    </cfRule>
    <cfRule type="cellIs" dxfId="5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B00-000000000000}"/>
    <dataValidation allowBlank="1" showInputMessage="1" showErrorMessage="1" prompt="Es la materialización del riesgo y las consecuencias de su aparición. Su escala es: 5 bajo impacto, 10 medio, 20 alto impacto._x000a_" sqref="E7" xr:uid="{00000000-0002-0000-0B00-000001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rgb="FF92D050"/>
  </sheetPr>
  <dimension ref="A1:N14"/>
  <sheetViews>
    <sheetView topLeftCell="G9" workbookViewId="0">
      <selection activeCell="O9" sqref="O1:Q1048576"/>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425781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26" t="str">
        <f>'[13]CONTEXTO ESTRATEGICO'!A1</f>
        <v>EMPRESA DE RENOVACIÓN Y DESARROLLO URBANO DE BOGOTÁ</v>
      </c>
      <c r="B1" s="127"/>
      <c r="C1" s="127"/>
      <c r="D1" s="127"/>
      <c r="E1" s="127"/>
      <c r="F1" s="127"/>
      <c r="G1" s="127"/>
      <c r="H1" s="127"/>
      <c r="I1" s="127"/>
      <c r="J1" s="127"/>
      <c r="K1" s="127"/>
      <c r="L1" s="127"/>
      <c r="M1" s="127"/>
      <c r="N1" s="128"/>
    </row>
    <row r="2" spans="1:14" ht="14.25" customHeight="1" x14ac:dyDescent="0.2">
      <c r="A2" s="129" t="s">
        <v>48</v>
      </c>
      <c r="B2" s="130"/>
      <c r="C2" s="130"/>
      <c r="D2" s="130"/>
      <c r="E2" s="130"/>
      <c r="F2" s="130"/>
      <c r="G2" s="130"/>
      <c r="H2" s="130"/>
      <c r="I2" s="130"/>
      <c r="J2" s="130"/>
      <c r="K2" s="130"/>
      <c r="L2" s="130"/>
      <c r="M2" s="130"/>
      <c r="N2" s="131"/>
    </row>
    <row r="3" spans="1:14" s="9" customFormat="1" ht="22.5" customHeight="1" x14ac:dyDescent="0.2">
      <c r="A3" s="123" t="s">
        <v>0</v>
      </c>
      <c r="B3" s="123"/>
      <c r="C3" s="122" t="s">
        <v>1</v>
      </c>
      <c r="D3" s="122"/>
      <c r="E3" s="122"/>
      <c r="F3" s="122"/>
      <c r="G3" s="122"/>
      <c r="H3" s="122"/>
      <c r="I3" s="122"/>
      <c r="J3" s="122"/>
      <c r="K3" s="122"/>
      <c r="L3" s="122"/>
      <c r="M3" s="122"/>
      <c r="N3" s="122"/>
    </row>
    <row r="4" spans="1:14" s="9" customFormat="1" ht="15" x14ac:dyDescent="0.2">
      <c r="A4" s="123"/>
      <c r="B4" s="123"/>
      <c r="C4" s="122"/>
      <c r="D4" s="122"/>
      <c r="E4" s="122"/>
      <c r="F4" s="122"/>
      <c r="G4" s="122"/>
      <c r="H4" s="122"/>
      <c r="I4" s="122"/>
      <c r="J4" s="122"/>
      <c r="K4" s="122"/>
      <c r="L4" s="122"/>
      <c r="M4" s="122"/>
      <c r="N4" s="122"/>
    </row>
    <row r="5" spans="1:14" s="23" customFormat="1" ht="68.25" customHeight="1" x14ac:dyDescent="0.3">
      <c r="A5" s="121" t="str">
        <f>'[13]CONTEXTO ESTRATEGICO'!A12</f>
        <v>GESTIÓN DE SERVICIOS LOGÍSTICOS</v>
      </c>
      <c r="B5" s="121"/>
      <c r="C5" s="121" t="str">
        <f>[13]ANALISIS!C8</f>
        <v>Atender las necesidades de todos los procesos en materia de bienes, suministros, servicios y gestión ambiental para garantizar el óptimo funcionamiento y estado de los bienes muebles e inmuebles a cargo de La Empresa de Renovación y Desarrollo Urbano de Bogotá.</v>
      </c>
      <c r="D5" s="121"/>
      <c r="E5" s="121"/>
      <c r="F5" s="121"/>
      <c r="G5" s="121"/>
      <c r="H5" s="121"/>
      <c r="I5" s="121"/>
      <c r="J5" s="121"/>
      <c r="K5" s="121"/>
      <c r="L5" s="121"/>
      <c r="M5" s="121"/>
      <c r="N5" s="121"/>
    </row>
    <row r="6" spans="1:14" s="19" customFormat="1" ht="12" x14ac:dyDescent="0.2">
      <c r="A6" s="85" t="s">
        <v>2</v>
      </c>
      <c r="B6" s="85" t="s">
        <v>3</v>
      </c>
      <c r="C6" s="85" t="s">
        <v>34</v>
      </c>
      <c r="D6" s="88" t="s">
        <v>4</v>
      </c>
      <c r="E6" s="88"/>
      <c r="F6" s="88" t="s">
        <v>33</v>
      </c>
      <c r="G6" s="88" t="s">
        <v>11</v>
      </c>
      <c r="H6" s="88" t="s">
        <v>12</v>
      </c>
      <c r="I6" s="88" t="s">
        <v>5</v>
      </c>
      <c r="J6" s="88"/>
      <c r="K6" s="88"/>
      <c r="L6" s="88" t="s">
        <v>6</v>
      </c>
      <c r="M6" s="88" t="s">
        <v>7</v>
      </c>
      <c r="N6" s="88" t="s">
        <v>8</v>
      </c>
    </row>
    <row r="7" spans="1:14" s="19" customFormat="1" ht="24" x14ac:dyDescent="0.2">
      <c r="A7" s="85"/>
      <c r="B7" s="85"/>
      <c r="C7" s="85"/>
      <c r="D7" s="11" t="s">
        <v>9</v>
      </c>
      <c r="E7" s="11" t="s">
        <v>10</v>
      </c>
      <c r="F7" s="88"/>
      <c r="G7" s="88"/>
      <c r="H7" s="88"/>
      <c r="I7" s="11" t="s">
        <v>13</v>
      </c>
      <c r="J7" s="11" t="s">
        <v>14</v>
      </c>
      <c r="K7" s="11" t="s">
        <v>15</v>
      </c>
      <c r="L7" s="88"/>
      <c r="M7" s="88"/>
      <c r="N7" s="88"/>
    </row>
    <row r="8" spans="1:14" s="25" customFormat="1" ht="408" x14ac:dyDescent="0.2">
      <c r="A8" s="4" t="str">
        <f>[13]IDENTIFICACIÓN!A12</f>
        <v>R1</v>
      </c>
      <c r="B8" s="4" t="str">
        <f>'[13]CONTEXTO ESTRATEGICO'!J12</f>
        <v>Sustracción o pérdida de bienes de la entidad.</v>
      </c>
      <c r="C8" s="27" t="s">
        <v>36</v>
      </c>
      <c r="D8" s="4">
        <f>[13]ANALISIS!C11</f>
        <v>2</v>
      </c>
      <c r="E8" s="4">
        <f>[13]ANALISIS!D11</f>
        <v>2</v>
      </c>
      <c r="F8" s="24" t="str">
        <f>[13]ANALISIS!H11</f>
        <v>ZONA RIESGO BAJA</v>
      </c>
      <c r="G8" s="4" t="str">
        <f>CONCATENATE('[13]VALORACION CONTROLES'!C12,". ",'[13]VALORACION CONTROLES'!C13,". ",'[13]VALORACION CONTROLES'!C14)</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H8" s="5" t="str">
        <f>'[13]VALORACIÓN DEL RIESGO'!F11</f>
        <v>PROBABILIDAD</v>
      </c>
      <c r="I8" s="4">
        <f>IF(B8="",0,(IF('[13]VALORACIÓN DEL RIESGO'!J11&lt;50,'[13]MAPA DE RIESGO'!C13,(IF(AND('[13]VALORACIÓN DEL RIESGO'!J11&gt;=51,H8="IMPACTO"),D8,(IF(AND('[13]VALORACIÓN DEL RIESGO'!J11&gt;=51,'[13]VALORACIÓN DEL RIESGO'!J11&lt;=75,H8="PROBABILIDAD"),(IF(D8-1&lt;=0,1,D8-1)),(IF(AND('[13]VALORACIÓN DEL RIESGO'!J11&gt;=76,'[13]VALORACIÓN DEL RIESGO'!J11&lt;=100,H8="PROBABILIDAD"),(IF(D8-2&lt;=0,1,D8-2)))))))))))</f>
        <v>1</v>
      </c>
      <c r="J8" s="4">
        <f>IF(B8="",0,(IF('[13]VALORACIÓN DEL RIESGO'!J11&lt;50,'[13]MAPA DE RIESGO'!D13,(IF(AND('[13]VALORACIÓN DEL RIESGO'!J11&gt;=51,H8="PROBABILIDAD"),E8,(IF(AND('[13]VALORACIÓN DEL RIESGO'!J11&gt;=51,'[13]VALORACIÓN DEL RIESGO'!J11&lt;=75,H8="IMPACTO"),(IF(E8-1&lt;=0,1,E8-1)),(IF(AND('[13]VALORACIÓN DEL RIESGO'!J11&gt;=76,'[13]VALORACIÓN DEL RIESGO'!J11&lt;=100,H8="IMPACTO"),(IF(E8-2&lt;=0,1,E8-2)))))))))))</f>
        <v>2</v>
      </c>
      <c r="K8" s="4">
        <f>(I8*J8)*4</f>
        <v>8</v>
      </c>
      <c r="L8" s="24" t="str">
        <f>IF(OR(AND(I8=3,J8=4),AND(I8=2,J8=5),AND(K8&gt;=52,K8&lt;=100)),"ZONA RIESGO EXTREMA",IF(OR(AND(I8=5,J8=2),AND(I8=4,J8=3),AND(I8=1,J8=4),AND(K8=20),AND(K8&gt;=28,K8&lt;=48)),"ZONA RIESGO ALTA",IF(OR(AND(I8=1,J8=3),AND(I8=4,J8=1),AND(K8=24)),"ZONA RIESGO MODERADA",IF(AND(K8&gt;=4,K8&lt;=16),"ZONA RIESGO BAJA"))))</f>
        <v>ZONA RIESGO BAJA</v>
      </c>
      <c r="M8" s="4" t="str">
        <f>[13]ANALISIS!I11</f>
        <v>ASUMIR EL RIESGO</v>
      </c>
      <c r="N8" s="4" t="str">
        <f>[13]ANALISIS!J11</f>
        <v xml:space="preserve">Realizar un muestreo dos veces al año de los bienes a cargo de la Empresa con el fin de verificar que se encuentren registrados en el Sistema Administrativo y Financiero de la Empresa. </v>
      </c>
    </row>
    <row r="9" spans="1:14" s="25" customFormat="1" ht="409.5" x14ac:dyDescent="0.2">
      <c r="A9" s="4" t="str">
        <f>[13]IDENTIFICACIÓN!A13</f>
        <v>R2</v>
      </c>
      <c r="B9" s="4" t="str">
        <f>'[13]CONTEXTO ESTRATEGICO'!J13</f>
        <v>Posibilidad de no contar con los bienes, suministros y servicios para atender las necesidades de los procesos.</v>
      </c>
      <c r="C9" s="4" t="s">
        <v>36</v>
      </c>
      <c r="D9" s="4">
        <f>[13]ANALISIS!C12</f>
        <v>2</v>
      </c>
      <c r="E9" s="4">
        <f>[13]ANALISIS!D12</f>
        <v>3</v>
      </c>
      <c r="F9" s="24" t="str">
        <f>[13]ANALISIS!H12</f>
        <v>ZONA RIESGO MODERADA</v>
      </c>
      <c r="G9" s="4" t="str">
        <f>CONCATENATE('[13]VALORACION CONTROLES'!C13,". ",'[13]VALORACION CONTROLES'!C14,". ",'[13]VALORACION CONTROLES'!C15)</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H9" s="5" t="str">
        <f>'[13]VALORACIÓN DEL RIESGO'!F12</f>
        <v>PROBABILIDAD</v>
      </c>
      <c r="I9" s="4">
        <f>IF(B9="",0,(IF('[13]VALORACIÓN DEL RIESGO'!J12&lt;50,'[13]MAPA DE RIESGO'!C14,(IF(AND('[13]VALORACIÓN DEL RIESGO'!J12&gt;=51,H9="IMPACTO"),D9,(IF(AND('[13]VALORACIÓN DEL RIESGO'!J12&gt;=51,'[13]VALORACIÓN DEL RIESGO'!J12&lt;=75,H9="PROBABILIDAD"),(IF(D9-1&lt;=0,1,D9-1)),(IF(AND('[13]VALORACIÓN DEL RIESGO'!J12&gt;=76,'[13]VALORACIÓN DEL RIESGO'!J12&lt;=100,H9="PROBABILIDAD"),(IF(D9-2&lt;=0,1,D9-2)))))))))))</f>
        <v>1</v>
      </c>
      <c r="J9" s="4">
        <f>IF(B9="",0,(IF('[13]VALORACIÓN DEL RIESGO'!J12&lt;50,'[13]MAPA DE RIESGO'!D14,(IF(AND('[13]VALORACIÓN DEL RIESGO'!J12&gt;=51,H9="PROBABILIDAD"),E9,(IF(AND('[13]VALORACIÓN DEL RIESGO'!J12&gt;=51,'[13]VALORACIÓN DEL RIESGO'!J12&lt;=75,H9="IMPACTO"),(IF(E9-1&lt;=0,1,E9-1)),(IF(AND('[13]VALORACIÓN DEL RIESGO'!J12&gt;=76,'[13]VALORACIÓN DEL RIESGO'!J12&lt;=100,H9="IMPACTO"),(IF(E9-2&lt;=0,1,E9-2)))))))))))</f>
        <v>3</v>
      </c>
      <c r="K9" s="4">
        <f t="shared" ref="K9" si="0">(I9*J9)*4</f>
        <v>12</v>
      </c>
      <c r="L9" s="24" t="str">
        <f t="shared" ref="L9" si="1">IF(OR(AND(I9=3,J9=4),AND(I9=2,J9=5),AND(K9&gt;=52,K9&lt;=100)),"ZONA RIESGO EXTREMA",IF(OR(AND(I9=5,J9=2),AND(I9=4,J9=3),AND(I9=1,J9=4),AND(K9=20),AND(K9&gt;=28,K9&lt;=48)),"ZONA RIESGO ALTA",IF(OR(AND(I9=1,J9=3),AND(I9=4,J9=1),AND(K9=24)),"ZONA RIESGO MODERADA",IF(AND(K9&gt;=4,K9&lt;=16),"ZONA RIESGO BAJA"))))</f>
        <v>ZONA RIESGO MODERADA</v>
      </c>
      <c r="M9" s="4" t="str">
        <f>[13]ANALISIS!I12</f>
        <v>REDUCIR EL RIESGO</v>
      </c>
      <c r="N9" s="4" t="str">
        <f>[13]ANALISIS!J12</f>
        <v>Realizar una revisión trimestral del los objetivos y obligaciones contractuales de los procesos que se encuentren en el Plan de Adquisiciones de la Empresa, con el fin de garantizar su adecuada ejecución.</v>
      </c>
    </row>
    <row r="11" spans="1:14" s="13" customFormat="1" ht="15" x14ac:dyDescent="0.25">
      <c r="A11" s="124" t="s">
        <v>41</v>
      </c>
      <c r="B11" s="124"/>
      <c r="C11" s="124" t="s">
        <v>42</v>
      </c>
      <c r="D11" s="124"/>
      <c r="E11" s="124" t="s">
        <v>43</v>
      </c>
      <c r="F11" s="124"/>
      <c r="G11" s="124"/>
    </row>
    <row r="12" spans="1:14" s="18" customFormat="1" ht="63.75" customHeight="1" x14ac:dyDescent="0.25">
      <c r="A12" s="125" t="s">
        <v>66</v>
      </c>
      <c r="B12" s="125"/>
      <c r="C12" s="125" t="s">
        <v>67</v>
      </c>
      <c r="D12" s="125"/>
      <c r="E12" s="125" t="s">
        <v>45</v>
      </c>
      <c r="F12" s="125"/>
      <c r="G12" s="125"/>
    </row>
    <row r="13" spans="1:14" s="18" customFormat="1" ht="14.25" customHeight="1" x14ac:dyDescent="0.25">
      <c r="A13" s="78" t="s">
        <v>74</v>
      </c>
      <c r="B13" s="80"/>
      <c r="C13" s="80"/>
      <c r="D13" s="80"/>
      <c r="E13" s="80"/>
      <c r="F13" s="80"/>
      <c r="G13" s="79"/>
    </row>
    <row r="14" spans="1:14" customFormat="1" ht="15" x14ac:dyDescent="0.25"/>
  </sheetData>
  <mergeCells count="24">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9 L8:L9">
    <cfRule type="cellIs" dxfId="49" priority="8" stopIfTrue="1" operator="equal">
      <formula>"INACEPTABLE"</formula>
    </cfRule>
    <cfRule type="cellIs" dxfId="48" priority="9" stopIfTrue="1" operator="equal">
      <formula>"IMPORTANTE"</formula>
    </cfRule>
    <cfRule type="cellIs" dxfId="47" priority="10" stopIfTrue="1" operator="equal">
      <formula>"MODERADO"</formula>
    </cfRule>
  </conditionalFormatting>
  <conditionalFormatting sqref="F8:F9 L8:L9">
    <cfRule type="cellIs" dxfId="46" priority="7" stopIfTrue="1" operator="equal">
      <formula>"TOLERABLE"</formula>
    </cfRule>
  </conditionalFormatting>
  <conditionalFormatting sqref="F8:F9 L8:L9">
    <cfRule type="cellIs" dxfId="45" priority="5" stopIfTrue="1" operator="equal">
      <formula>"ZONA RIESGO ALTA"</formula>
    </cfRule>
    <cfRule type="cellIs" dxfId="44" priority="6" stopIfTrue="1" operator="equal">
      <formula>"ZONA RIESGO EXTREMA"</formula>
    </cfRule>
  </conditionalFormatting>
  <conditionalFormatting sqref="F8:F9 L8:L9">
    <cfRule type="cellIs" dxfId="43" priority="3" stopIfTrue="1" operator="equal">
      <formula>"ZONA RIESGO BAJA"</formula>
    </cfRule>
    <cfRule type="cellIs" dxfId="42" priority="4" stopIfTrue="1" operator="equal">
      <formula>"ZONA RIESGO MODERADA"</formula>
    </cfRule>
  </conditionalFormatting>
  <conditionalFormatting sqref="F8:F9 L8:L9">
    <cfRule type="cellIs" dxfId="41" priority="1" stopIfTrue="1" operator="equal">
      <formula>"ZONA RIESGO MODERADA"</formula>
    </cfRule>
    <cfRule type="cellIs" dxfId="4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C00-000000000000}"/>
    <dataValidation allowBlank="1" showInputMessage="1" showErrorMessage="1" prompt="Es la materialización del riesgo y las consecuencias de su aparición. Su escala es: 5 bajo impacto, 10 medio, 20 alto impacto._x000a_" sqref="E7" xr:uid="{00000000-0002-0000-0C00-000001000000}"/>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rgb="FF92D050"/>
  </sheetPr>
  <dimension ref="A1:N14"/>
  <sheetViews>
    <sheetView topLeftCell="H6" workbookViewId="0">
      <selection activeCell="O6" sqref="O1:R1048576"/>
    </sheetView>
  </sheetViews>
  <sheetFormatPr baseColWidth="10" defaultRowHeight="14.25" x14ac:dyDescent="0.2"/>
  <cols>
    <col min="1" max="1" width="8.7109375" style="10" customWidth="1"/>
    <col min="2" max="2" width="36.7109375" style="10" customWidth="1"/>
    <col min="3"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5703125" style="10" customWidth="1"/>
    <col min="12" max="12" width="13.7109375" style="10" customWidth="1"/>
    <col min="13" max="13" width="15.7109375" style="10" customWidth="1"/>
    <col min="14" max="14" width="29.7109375" style="10" customWidth="1"/>
    <col min="15" max="16384" width="11.42578125" style="10"/>
  </cols>
  <sheetData>
    <row r="1" spans="1:14" ht="14.25" customHeight="1" x14ac:dyDescent="0.2">
      <c r="A1" s="126" t="str">
        <f>'[14]CONTEXTO ESTRATEGICO'!A1</f>
        <v>EMPRESA DE RENOVACIÓN Y DESARROLLO URBANO DE BOGOTÁ</v>
      </c>
      <c r="B1" s="127"/>
      <c r="C1" s="127"/>
      <c r="D1" s="127"/>
      <c r="E1" s="127"/>
      <c r="F1" s="127"/>
      <c r="G1" s="127"/>
      <c r="H1" s="127"/>
      <c r="I1" s="127"/>
      <c r="J1" s="127"/>
      <c r="K1" s="127"/>
      <c r="L1" s="127"/>
      <c r="M1" s="127"/>
      <c r="N1" s="128"/>
    </row>
    <row r="2" spans="1:14" ht="14.25" customHeight="1" x14ac:dyDescent="0.2">
      <c r="A2" s="129" t="s">
        <v>48</v>
      </c>
      <c r="B2" s="130"/>
      <c r="C2" s="130"/>
      <c r="D2" s="130"/>
      <c r="E2" s="130"/>
      <c r="F2" s="130"/>
      <c r="G2" s="130"/>
      <c r="H2" s="130"/>
      <c r="I2" s="130"/>
      <c r="J2" s="130"/>
      <c r="K2" s="130"/>
      <c r="L2" s="130"/>
      <c r="M2" s="130"/>
      <c r="N2" s="131"/>
    </row>
    <row r="3" spans="1:14" s="9" customFormat="1" ht="22.5" customHeight="1" x14ac:dyDescent="0.2">
      <c r="A3" s="123" t="s">
        <v>0</v>
      </c>
      <c r="B3" s="123"/>
      <c r="C3" s="122" t="s">
        <v>1</v>
      </c>
      <c r="D3" s="122"/>
      <c r="E3" s="122"/>
      <c r="F3" s="122"/>
      <c r="G3" s="122"/>
      <c r="H3" s="122"/>
      <c r="I3" s="122"/>
      <c r="J3" s="122"/>
      <c r="K3" s="122"/>
      <c r="L3" s="122"/>
      <c r="M3" s="122"/>
      <c r="N3" s="122"/>
    </row>
    <row r="4" spans="1:14" s="9" customFormat="1" ht="15" x14ac:dyDescent="0.2">
      <c r="A4" s="123"/>
      <c r="B4" s="123"/>
      <c r="C4" s="122"/>
      <c r="D4" s="122"/>
      <c r="E4" s="122"/>
      <c r="F4" s="122"/>
      <c r="G4" s="122"/>
      <c r="H4" s="122"/>
      <c r="I4" s="122"/>
      <c r="J4" s="122"/>
      <c r="K4" s="122"/>
      <c r="L4" s="122"/>
      <c r="M4" s="122"/>
      <c r="N4" s="122"/>
    </row>
    <row r="5" spans="1:14" s="23" customFormat="1" ht="63" customHeight="1" x14ac:dyDescent="0.3">
      <c r="A5" s="121" t="str">
        <f>'[14]CONTEXTO ESTRATEGICO'!A12</f>
        <v>GESTIÓN DOCUMENTAL</v>
      </c>
      <c r="B5" s="121"/>
      <c r="C5" s="121" t="str">
        <f>[14]ANALISIS!C8</f>
        <v>Lograr una óptima administración y conservación de los archivos que conforman el acervo documental de la empresa, asegurando la disponibilidad y acceso de la información para todos los grupos de interés.</v>
      </c>
      <c r="D5" s="121"/>
      <c r="E5" s="121"/>
      <c r="F5" s="121"/>
      <c r="G5" s="121"/>
      <c r="H5" s="121"/>
      <c r="I5" s="121"/>
      <c r="J5" s="121"/>
      <c r="K5" s="121"/>
      <c r="L5" s="121"/>
      <c r="M5" s="121"/>
      <c r="N5" s="121"/>
    </row>
    <row r="6" spans="1:14" s="19" customFormat="1" ht="12" x14ac:dyDescent="0.2">
      <c r="A6" s="85" t="s">
        <v>2</v>
      </c>
      <c r="B6" s="85" t="s">
        <v>3</v>
      </c>
      <c r="C6" s="85" t="s">
        <v>34</v>
      </c>
      <c r="D6" s="88" t="s">
        <v>4</v>
      </c>
      <c r="E6" s="88"/>
      <c r="F6" s="88" t="s">
        <v>33</v>
      </c>
      <c r="G6" s="11"/>
      <c r="H6" s="88" t="s">
        <v>12</v>
      </c>
      <c r="I6" s="88" t="s">
        <v>5</v>
      </c>
      <c r="J6" s="88"/>
      <c r="K6" s="88"/>
      <c r="L6" s="88" t="s">
        <v>6</v>
      </c>
      <c r="M6" s="88" t="s">
        <v>7</v>
      </c>
      <c r="N6" s="88" t="s">
        <v>8</v>
      </c>
    </row>
    <row r="7" spans="1:14" s="19" customFormat="1" ht="24" x14ac:dyDescent="0.2">
      <c r="A7" s="85"/>
      <c r="B7" s="85"/>
      <c r="C7" s="85"/>
      <c r="D7" s="11" t="s">
        <v>9</v>
      </c>
      <c r="E7" s="11" t="s">
        <v>10</v>
      </c>
      <c r="F7" s="88"/>
      <c r="G7" s="11" t="s">
        <v>11</v>
      </c>
      <c r="H7" s="88"/>
      <c r="I7" s="11" t="s">
        <v>13</v>
      </c>
      <c r="J7" s="11" t="s">
        <v>14</v>
      </c>
      <c r="K7" s="11" t="s">
        <v>15</v>
      </c>
      <c r="L7" s="88"/>
      <c r="M7" s="88"/>
      <c r="N7" s="88"/>
    </row>
    <row r="8" spans="1:14" s="25" customFormat="1" ht="331.5" customHeight="1" x14ac:dyDescent="0.2">
      <c r="A8" s="4" t="str">
        <f>[14]IDENTIFICACIÓN!A12</f>
        <v>R1</v>
      </c>
      <c r="B8" s="4" t="str">
        <f>'[14]CONTEXTO ESTRATEGICO'!J12</f>
        <v>Posibilidad de utilización indebida de información.</v>
      </c>
      <c r="C8" s="27" t="s">
        <v>40</v>
      </c>
      <c r="D8" s="4">
        <f>[14]ANALISIS!C11</f>
        <v>1</v>
      </c>
      <c r="E8" s="4">
        <f>[14]ANALISIS!D11</f>
        <v>4</v>
      </c>
      <c r="F8" s="24" t="str">
        <f>[14]ANALISIS!H11</f>
        <v>ZONA RIESGO ALTA</v>
      </c>
      <c r="G8" s="4" t="str">
        <f>CONCATENATE('[14]VALORACION CONTROLES'!C12,". ",'[14]VALORACION CONTROLES'!C13,". ",'[14]VALORACION CONTROLES'!C14)</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H8" s="5" t="str">
        <f>'[14]VALORACIÓN DEL RIESGO'!F11</f>
        <v>PROBABILIDAD</v>
      </c>
      <c r="I8" s="4">
        <f>IF(B8="",0,(IF('[14]VALORACIÓN DEL RIESGO'!J11&lt;50,'[14]MAPA DE RIESGO'!C13,(IF(AND('[14]VALORACIÓN DEL RIESGO'!J11&gt;=51,H8="IMPACTO"),D8,(IF(AND('[14]VALORACIÓN DEL RIESGO'!J11&gt;=51,'[14]VALORACIÓN DEL RIESGO'!J11&lt;=75,H8="PROBABILIDAD"),(IF(D8-1&lt;=0,1,D8-1)),(IF(AND('[14]VALORACIÓN DEL RIESGO'!J11&gt;=76,'[14]VALORACIÓN DEL RIESGO'!J11&lt;=100,H8="PROBABILIDAD"),(IF(D8-2&lt;=0,1,D8-2)))))))))))</f>
        <v>1</v>
      </c>
      <c r="J8" s="4">
        <f>IF(B8="",0,(IF('[14]VALORACIÓN DEL RIESGO'!J11&lt;50,'[14]MAPA DE RIESGO'!D13,(IF(AND('[14]VALORACIÓN DEL RIESGO'!J11&gt;=51,H8="PROBABILIDAD"),E8,(IF(AND('[14]VALORACIÓN DEL RIESGO'!J11&gt;=51,'[14]VALORACIÓN DEL RIESGO'!J11&lt;=75,H8="IMPACTO"),(IF(E8-1&lt;=0,1,E8-1)),(IF(AND('[14]VALORACIÓN DEL RIESGO'!J11&gt;=76,'[14]VALORACIÓN DEL RIESGO'!J11&lt;=100,H8="IMPACTO"),(IF(E8-2&lt;=0,1,E8-2)))))))))))</f>
        <v>4</v>
      </c>
      <c r="K8" s="4">
        <f>(I8*J8)*4</f>
        <v>16</v>
      </c>
      <c r="L8" s="24" t="str">
        <f>IF(OR(AND(I8=3,J8=4),AND(I8=2,J8=5),AND(K8&gt;=52,K8&lt;=100)),"ZONA RIESGO EXTREMA",IF(OR(AND(I8=5,J8=2),AND(I8=4,J8=3),AND(I8=1,J8=4),AND(K8=20),AND(K8&gt;=28,K8&lt;=48)),"ZONA RIESGO ALTA",IF(OR(AND(I8=1,J8=3),AND(I8=4,J8=1),AND(K8=24)),"ZONA RIESGO MODERADA",IF(AND(K8&gt;=4,K8&lt;=16),"ZONA RIESGO BAJA"))))</f>
        <v>ZONA RIESGO ALTA</v>
      </c>
      <c r="M8" s="4" t="str">
        <f>[14]ANALISIS!I11</f>
        <v>EVITAR EL RIESGO</v>
      </c>
      <c r="N8" s="4" t="str">
        <f>[14]ANALISIS!J11</f>
        <v>Verificar que la Base de Datos Préstamos Documentales contenga el registro y descargue de la devolución de los documentos en préstamo.</v>
      </c>
    </row>
    <row r="9" spans="1:14" s="25" customFormat="1" ht="261.75" customHeight="1" x14ac:dyDescent="0.2">
      <c r="A9" s="4" t="str">
        <f>[14]IDENTIFICACIÓN!A13</f>
        <v>R2</v>
      </c>
      <c r="B9" s="4" t="str">
        <f>'[14]CONTEXTO ESTRATEGICO'!J13</f>
        <v>Deterioro de los documentos de la Empresa.</v>
      </c>
      <c r="C9" s="27" t="s">
        <v>36</v>
      </c>
      <c r="D9" s="4">
        <f>[14]ANALISIS!C12</f>
        <v>3</v>
      </c>
      <c r="E9" s="4">
        <f>[14]ANALISIS!D12</f>
        <v>2</v>
      </c>
      <c r="F9" s="24" t="str">
        <f>[14]ANALISIS!H12</f>
        <v>ZONA RIESGO MODERADA</v>
      </c>
      <c r="G9" s="4" t="str">
        <f>CONCATENATE('[14]VALORACION CONTROLES'!C15,". ",'[14]VALORACION CONTROLES'!C16,". ",'[14]VALORACION CONTROLES'!C17)</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H9" s="5" t="str">
        <f>'[14]VALORACIÓN DEL RIESGO'!F12</f>
        <v>PROBABILIDAD</v>
      </c>
      <c r="I9" s="4">
        <f>IF(B9="",0,(IF('[14]VALORACIÓN DEL RIESGO'!J12&lt;50,'[14]MAPA DE RIESGO'!C14,(IF(AND('[14]VALORACIÓN DEL RIESGO'!J12&gt;=51,H9="IMPACTO"),D9,(IF(AND('[14]VALORACIÓN DEL RIESGO'!J12&gt;=51,'[14]VALORACIÓN DEL RIESGO'!J12&lt;=75,H9="PROBABILIDAD"),(IF(D9-1&lt;=0,1,D9-1)),(IF(AND('[14]VALORACIÓN DEL RIESGO'!J12&gt;=76,'[14]VALORACIÓN DEL RIESGO'!J12&lt;=100,H9="PROBABILIDAD"),(IF(D9-2&lt;=0,1,D9-2)))))))))))</f>
        <v>3</v>
      </c>
      <c r="J9" s="4">
        <f>IF(B9="",0,(IF('[14]VALORACIÓN DEL RIESGO'!J12&lt;50,'[14]MAPA DE RIESGO'!D14,(IF(AND('[14]VALORACIÓN DEL RIESGO'!J12&gt;=51,H9="PROBABILIDAD"),E9,(IF(AND('[14]VALORACIÓN DEL RIESGO'!J12&gt;=51,'[14]VALORACIÓN DEL RIESGO'!J12&lt;=75,H9="IMPACTO"),(IF(E9-1&lt;=0,1,E9-1)),(IF(AND('[14]VALORACIÓN DEL RIESGO'!J12&gt;=76,'[14]VALORACIÓN DEL RIESGO'!J12&lt;=100,H9="IMPACTO"),(IF(E9-2&lt;=0,1,E9-2)))))))))))</f>
        <v>2</v>
      </c>
      <c r="K9" s="4">
        <f t="shared" ref="K9:K10" si="0">(I9*J9)*4</f>
        <v>24</v>
      </c>
      <c r="L9" s="24" t="str">
        <f t="shared" ref="L9:L10" si="1">IF(OR(AND(I9=3,J9=4),AND(I9=2,J9=5),AND(K9&gt;=52,K9&lt;=100)),"ZONA RIESGO EXTREMA",IF(OR(AND(I9=5,J9=2),AND(I9=4,J9=3),AND(I9=1,J9=4),AND(K9=20),AND(K9&gt;=28,K9&lt;=48)),"ZONA RIESGO ALTA",IF(OR(AND(I9=1,J9=3),AND(I9=4,J9=1),AND(K9=24)),"ZONA RIESGO MODERADA",IF(AND(K9&gt;=4,K9&lt;=16),"ZONA RIESGO BAJA"))))</f>
        <v>ZONA RIESGO MODERADA</v>
      </c>
      <c r="M9" s="4" t="str">
        <f>[14]ANALISIS!I12</f>
        <v>REDUCIR EL RIESGO</v>
      </c>
      <c r="N9" s="4" t="str">
        <f>[14]ANALISIS!J12</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row>
    <row r="10" spans="1:14" s="25" customFormat="1" ht="409.5" customHeight="1" x14ac:dyDescent="0.2">
      <c r="A10" s="4" t="str">
        <f>[14]IDENTIFICACIÓN!A14</f>
        <v>R3</v>
      </c>
      <c r="B10" s="4" t="str">
        <f>'[14]CONTEXTO ESTRATEGICO'!J14</f>
        <v>Pérdida de información documental.</v>
      </c>
      <c r="C10" s="27" t="s">
        <v>36</v>
      </c>
      <c r="D10" s="4">
        <f>[14]ANALISIS!C13</f>
        <v>3</v>
      </c>
      <c r="E10" s="4">
        <f>[14]ANALISIS!D13</f>
        <v>2</v>
      </c>
      <c r="F10" s="24" t="str">
        <f>[14]ANALISIS!H13</f>
        <v>ZONA RIESGO MODERADA</v>
      </c>
      <c r="G10" s="4" t="str">
        <f>CONCATENATE('[14]VALORACION CONTROLES'!C18,". ",'[14]VALORACION CONTROLES'!C19,". ",'[14]VALORACION CONTROLES'!C20)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H10" s="5" t="str">
        <f>'[14]VALORACIÓN DEL RIESGO'!F13</f>
        <v>IMPACTO</v>
      </c>
      <c r="I10" s="4">
        <f>IF(B10="",0,(IF('[14]VALORACIÓN DEL RIESGO'!J13&lt;50,'[14]MAPA DE RIESGO'!C15,(IF(AND('[14]VALORACIÓN DEL RIESGO'!J13&gt;=51,H10="IMPACTO"),D10,(IF(AND('[14]VALORACIÓN DEL RIESGO'!J13&gt;=51,'[14]VALORACIÓN DEL RIESGO'!J13&lt;=75,H10="PROBABILIDAD"),(IF(D10-1&lt;=0,1,D10-1)),(IF(AND('[14]VALORACIÓN DEL RIESGO'!J13&gt;=76,'[14]VALORACIÓN DEL RIESGO'!J13&lt;=100,H10="PROBABILIDAD"),(IF(D10-2&lt;=0,1,D10-2)))))))))))</f>
        <v>3</v>
      </c>
      <c r="J10" s="4">
        <f>IF(B10="",0,(IF('[14]VALORACIÓN DEL RIESGO'!J13&lt;50,'[14]MAPA DE RIESGO'!D15,(IF(AND('[14]VALORACIÓN DEL RIESGO'!J13&gt;=51,H10="PROBABILIDAD"),E10,(IF(AND('[14]VALORACIÓN DEL RIESGO'!J13&gt;=51,'[14]VALORACIÓN DEL RIESGO'!J13&lt;=75,H10="IMPACTO"),(IF(E10-1&lt;=0,1,E10-1)),(IF(AND('[14]VALORACIÓN DEL RIESGO'!J13&gt;=76,'[14]VALORACIÓN DEL RIESGO'!J13&lt;=100,H10="IMPACTO"),(IF(E10-2&lt;=0,1,E10-2)))))))))))</f>
        <v>1</v>
      </c>
      <c r="K10" s="4">
        <f t="shared" si="0"/>
        <v>12</v>
      </c>
      <c r="L10" s="24" t="str">
        <f t="shared" si="1"/>
        <v>ZONA RIESGO BAJA</v>
      </c>
      <c r="M10" s="4" t="str">
        <f>[14]ANALISIS!I13</f>
        <v>REDUCIR EL RIESGO</v>
      </c>
      <c r="N10" s="4" t="str">
        <f>[14]ANALISIS!J13</f>
        <v>Verificar que la Base de Datos Préstamos Documentales contenga el registro y descargue de la devolución de los documentos en préstamo.</v>
      </c>
    </row>
    <row r="11" spans="1:14" s="7" customFormat="1" ht="15" x14ac:dyDescent="0.2"/>
    <row r="12" spans="1:14" s="13" customFormat="1" ht="15" x14ac:dyDescent="0.25">
      <c r="A12" s="124" t="s">
        <v>41</v>
      </c>
      <c r="B12" s="124"/>
      <c r="C12" s="124" t="s">
        <v>42</v>
      </c>
      <c r="D12" s="124"/>
      <c r="E12" s="124" t="s">
        <v>43</v>
      </c>
      <c r="F12" s="124"/>
      <c r="G12" s="124"/>
    </row>
    <row r="13" spans="1:14" s="18" customFormat="1" ht="63.75" customHeight="1" x14ac:dyDescent="0.25">
      <c r="A13" s="125" t="s">
        <v>66</v>
      </c>
      <c r="B13" s="125"/>
      <c r="C13" s="125" t="s">
        <v>67</v>
      </c>
      <c r="D13" s="125"/>
      <c r="E13" s="125" t="s">
        <v>45</v>
      </c>
      <c r="F13" s="125"/>
      <c r="G13" s="125"/>
    </row>
    <row r="14" spans="1:14" s="18" customFormat="1" ht="14.25" customHeight="1" x14ac:dyDescent="0.25">
      <c r="A14" s="78" t="s">
        <v>74</v>
      </c>
      <c r="B14" s="80"/>
      <c r="C14" s="80"/>
      <c r="D14" s="80"/>
      <c r="E14" s="80"/>
      <c r="F14" s="80"/>
      <c r="G14" s="79"/>
    </row>
  </sheetData>
  <mergeCells count="23">
    <mergeCell ref="A14:G14"/>
    <mergeCell ref="A12:B12"/>
    <mergeCell ref="C12:D12"/>
    <mergeCell ref="E12:G12"/>
    <mergeCell ref="A13:B13"/>
    <mergeCell ref="C13:D13"/>
    <mergeCell ref="E13:G13"/>
    <mergeCell ref="A1:N1"/>
    <mergeCell ref="A2:N2"/>
    <mergeCell ref="A3:B4"/>
    <mergeCell ref="A5:B5"/>
    <mergeCell ref="A6:A7"/>
    <mergeCell ref="B6:B7"/>
    <mergeCell ref="D6:E6"/>
    <mergeCell ref="M6:M7"/>
    <mergeCell ref="N6:N7"/>
    <mergeCell ref="C6:C7"/>
    <mergeCell ref="C3:N4"/>
    <mergeCell ref="C5:N5"/>
    <mergeCell ref="F6:F7"/>
    <mergeCell ref="H6:H7"/>
    <mergeCell ref="I6:K6"/>
    <mergeCell ref="L6:L7"/>
  </mergeCells>
  <conditionalFormatting sqref="F8:F10 L8:L10">
    <cfRule type="cellIs" dxfId="39" priority="8" stopIfTrue="1" operator="equal">
      <formula>"INACEPTABLE"</formula>
    </cfRule>
    <cfRule type="cellIs" dxfId="38" priority="9" stopIfTrue="1" operator="equal">
      <formula>"IMPORTANTE"</formula>
    </cfRule>
    <cfRule type="cellIs" dxfId="37" priority="10" stopIfTrue="1" operator="equal">
      <formula>"MODERADO"</formula>
    </cfRule>
  </conditionalFormatting>
  <conditionalFormatting sqref="F8:F10 L8:L10">
    <cfRule type="cellIs" dxfId="36" priority="7" stopIfTrue="1" operator="equal">
      <formula>"TOLERABLE"</formula>
    </cfRule>
  </conditionalFormatting>
  <conditionalFormatting sqref="F8:F10 L8:L10">
    <cfRule type="cellIs" dxfId="35" priority="5" stopIfTrue="1" operator="equal">
      <formula>"ZONA RIESGO ALTA"</formula>
    </cfRule>
    <cfRule type="cellIs" dxfId="34" priority="6" stopIfTrue="1" operator="equal">
      <formula>"ZONA RIESGO EXTREMA"</formula>
    </cfRule>
  </conditionalFormatting>
  <conditionalFormatting sqref="F8:F10 L8:L10">
    <cfRule type="cellIs" dxfId="33" priority="3" stopIfTrue="1" operator="equal">
      <formula>"ZONA RIESGO BAJA"</formula>
    </cfRule>
    <cfRule type="cellIs" dxfId="32" priority="4" stopIfTrue="1" operator="equal">
      <formula>"ZONA RIESGO MODERADA"</formula>
    </cfRule>
  </conditionalFormatting>
  <conditionalFormatting sqref="F8:F10 L8:L10">
    <cfRule type="cellIs" dxfId="31" priority="1" stopIfTrue="1" operator="equal">
      <formula>"ZONA RIESGO MODERADA"</formula>
    </cfRule>
    <cfRule type="cellIs" dxfId="3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D00-000000000000}"/>
    <dataValidation allowBlank="1" showInputMessage="1" showErrorMessage="1" prompt="Es la materialización del riesgo y las consecuencias de su aparición. Su escala es: 5 bajo impacto, 10 medio, 20 alto impacto._x000a_" sqref="E7" xr:uid="{00000000-0002-0000-0D00-000001000000}"/>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rgb="FF92D050"/>
  </sheetPr>
  <dimension ref="A1:N14"/>
  <sheetViews>
    <sheetView topLeftCell="H9" workbookViewId="0">
      <selection activeCell="O9" sqref="O1:R1048576"/>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26" t="str">
        <f>'[15]CONTEXTO ESTRATEGICO'!A1</f>
        <v>EMPRESA DE RENOVACIÓN Y DESARROLLO URBANO DE BOGOTA</v>
      </c>
      <c r="B1" s="127"/>
      <c r="C1" s="127"/>
      <c r="D1" s="127"/>
      <c r="E1" s="127"/>
      <c r="F1" s="127"/>
      <c r="G1" s="127"/>
      <c r="H1" s="127"/>
      <c r="I1" s="127"/>
      <c r="J1" s="127"/>
      <c r="K1" s="127"/>
      <c r="L1" s="127"/>
      <c r="M1" s="127"/>
      <c r="N1" s="128"/>
    </row>
    <row r="2" spans="1:14" ht="14.25" customHeight="1" x14ac:dyDescent="0.2">
      <c r="A2" s="129" t="s">
        <v>48</v>
      </c>
      <c r="B2" s="130"/>
      <c r="C2" s="130"/>
      <c r="D2" s="130"/>
      <c r="E2" s="130"/>
      <c r="F2" s="130"/>
      <c r="G2" s="130"/>
      <c r="H2" s="130"/>
      <c r="I2" s="130"/>
      <c r="J2" s="130"/>
      <c r="K2" s="130"/>
      <c r="L2" s="130"/>
      <c r="M2" s="130"/>
      <c r="N2" s="131"/>
    </row>
    <row r="3" spans="1:14" s="9" customFormat="1" ht="22.5" customHeight="1" x14ac:dyDescent="0.2">
      <c r="A3" s="123" t="s">
        <v>0</v>
      </c>
      <c r="B3" s="123"/>
      <c r="C3" s="122" t="s">
        <v>1</v>
      </c>
      <c r="D3" s="122"/>
      <c r="E3" s="122"/>
      <c r="F3" s="122"/>
      <c r="G3" s="122"/>
      <c r="H3" s="122"/>
      <c r="I3" s="122"/>
      <c r="J3" s="122"/>
      <c r="K3" s="122"/>
      <c r="L3" s="122"/>
      <c r="M3" s="122"/>
      <c r="N3" s="122"/>
    </row>
    <row r="4" spans="1:14" s="9" customFormat="1" ht="15.75" customHeight="1" x14ac:dyDescent="0.2">
      <c r="A4" s="123"/>
      <c r="B4" s="123"/>
      <c r="C4" s="122"/>
      <c r="D4" s="122"/>
      <c r="E4" s="122"/>
      <c r="F4" s="122"/>
      <c r="G4" s="122"/>
      <c r="H4" s="122"/>
      <c r="I4" s="122"/>
      <c r="J4" s="122"/>
      <c r="K4" s="122"/>
      <c r="L4" s="122"/>
      <c r="M4" s="122"/>
      <c r="N4" s="122"/>
    </row>
    <row r="5" spans="1:14" s="23" customFormat="1" ht="72.75" customHeight="1" x14ac:dyDescent="0.3">
      <c r="A5" s="121" t="str">
        <f>'[15]CONTEXTO ESTRATEGICO'!A12</f>
        <v>GESTIÓN DE TIC</v>
      </c>
      <c r="B5" s="121"/>
      <c r="C5" s="121" t="str">
        <f>[15]ANALISIS!C8</f>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
      <c r="D5" s="121"/>
      <c r="E5" s="121"/>
      <c r="F5" s="121"/>
      <c r="G5" s="121"/>
      <c r="H5" s="121"/>
      <c r="I5" s="121"/>
      <c r="J5" s="121"/>
      <c r="K5" s="121"/>
      <c r="L5" s="121"/>
      <c r="M5" s="121"/>
      <c r="N5" s="121"/>
    </row>
    <row r="6" spans="1:14" s="19" customFormat="1" ht="12" x14ac:dyDescent="0.2">
      <c r="A6" s="85" t="s">
        <v>2</v>
      </c>
      <c r="B6" s="85" t="s">
        <v>3</v>
      </c>
      <c r="C6" s="85" t="s">
        <v>34</v>
      </c>
      <c r="D6" s="88" t="s">
        <v>4</v>
      </c>
      <c r="E6" s="88"/>
      <c r="F6" s="88" t="s">
        <v>33</v>
      </c>
      <c r="G6" s="88" t="s">
        <v>11</v>
      </c>
      <c r="H6" s="88" t="s">
        <v>12</v>
      </c>
      <c r="I6" s="88" t="s">
        <v>5</v>
      </c>
      <c r="J6" s="88"/>
      <c r="K6" s="88"/>
      <c r="L6" s="88" t="s">
        <v>6</v>
      </c>
      <c r="M6" s="88" t="s">
        <v>7</v>
      </c>
      <c r="N6" s="88" t="s">
        <v>8</v>
      </c>
    </row>
    <row r="7" spans="1:14" s="19" customFormat="1" ht="24" x14ac:dyDescent="0.2">
      <c r="A7" s="85"/>
      <c r="B7" s="85"/>
      <c r="C7" s="85"/>
      <c r="D7" s="11" t="s">
        <v>9</v>
      </c>
      <c r="E7" s="11" t="s">
        <v>10</v>
      </c>
      <c r="F7" s="88"/>
      <c r="G7" s="88"/>
      <c r="H7" s="88"/>
      <c r="I7" s="11" t="s">
        <v>13</v>
      </c>
      <c r="J7" s="11" t="s">
        <v>14</v>
      </c>
      <c r="K7" s="11" t="s">
        <v>15</v>
      </c>
      <c r="L7" s="88"/>
      <c r="M7" s="88"/>
      <c r="N7" s="88"/>
    </row>
    <row r="8" spans="1:14" s="25" customFormat="1" ht="304.5" customHeight="1" x14ac:dyDescent="0.2">
      <c r="A8" s="4" t="str">
        <f>[15]IDENTIFICACIÓN!A12</f>
        <v>R1</v>
      </c>
      <c r="B8" s="4" t="str">
        <f>'[15]CONTEXTO ESTRATEGICO'!J12</f>
        <v xml:space="preserve">Pérdida de la información institucional </v>
      </c>
      <c r="C8" s="27" t="s">
        <v>36</v>
      </c>
      <c r="D8" s="4">
        <f>[15]ANALISIS!C11</f>
        <v>4</v>
      </c>
      <c r="E8" s="4">
        <f>[15]ANALISIS!D11</f>
        <v>3</v>
      </c>
      <c r="F8" s="24" t="str">
        <f>[15]ANALISIS!H11</f>
        <v>ZONA RIESGO ALTA</v>
      </c>
      <c r="G8" s="4" t="str">
        <f>CONCATENATE('[15]VALORACION CONTROLES'!C12,". ",'[15]VALORACION CONTROLES'!C13,". ",'[15]VALORACION CONTROLES'!C14)</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H8" s="5" t="str">
        <f>'[15]VALORACIÓN DEL RIESGO'!F11</f>
        <v>PROBABILIDAD</v>
      </c>
      <c r="I8" s="4">
        <f>IF(B8="",0,(IF('[15]VALORACIÓN DEL RIESGO'!J11&lt;50,'[15]MAPA DE RIESGO'!C13,(IF(AND('[15]VALORACIÓN DEL RIESGO'!J11&gt;=51,H8="IMPACTO"),D8,(IF(AND('[15]VALORACIÓN DEL RIESGO'!J11&gt;=51,'[15]VALORACIÓN DEL RIESGO'!J11&lt;=75,H8="PROBABILIDAD"),(IF(D8-1&lt;=0,1,D8-1)),(IF(AND('[15]VALORACIÓN DEL RIESGO'!J11&gt;=76,'[15]VALORACIÓN DEL RIESGO'!J11&lt;=100,H8="PROBABILIDAD"),(IF(D8-2&lt;=0,1,D8-2)))))))))))</f>
        <v>3</v>
      </c>
      <c r="J8" s="4">
        <f>IF(B8="",0,(IF('[15]VALORACIÓN DEL RIESGO'!J11&lt;50,'[15]MAPA DE RIESGO'!D13,(IF(AND('[15]VALORACIÓN DEL RIESGO'!J11&gt;=51,H8="PROBABILIDAD"),E8,(IF(AND('[15]VALORACIÓN DEL RIESGO'!J11&gt;=51,'[15]VALORACIÓN DEL RIESGO'!J11&lt;=75,H8="IMPACTO"),(IF(E8-1&lt;=0,1,E8-1)),(IF(AND('[15]VALORACIÓN DEL RIESGO'!J11&gt;=76,'[15]VALORACIÓN DEL RIESGO'!J11&lt;=100,H8="IMPACTO"),(IF(E8-2&lt;=0,1,E8-2)))))))))))</f>
        <v>3</v>
      </c>
      <c r="K8" s="4">
        <f>(I8*J8)*4</f>
        <v>36</v>
      </c>
      <c r="L8" s="24" t="str">
        <f>IF(OR(AND(I8=3,J8=4),AND(I8=2,J8=5),AND(K8&gt;=52,K8&lt;=100)),"ZONA RIESGO EXTREMA",IF(OR(AND(I8=5,J8=2),AND(I8=4,J8=3),AND(I8=1,J8=4),AND(K8=20),AND(K8&gt;=28,K8&lt;=48)),"ZONA RIESGO ALTA",IF(OR(AND(I8=1,J8=3),AND(I8=4,J8=1),AND(K8=24)),"ZONA RIESGO MODERADA",IF(AND(K8&gt;=4,K8&lt;=16),"ZONA RIESGO BAJA"))))</f>
        <v>ZONA RIESGO ALTA</v>
      </c>
      <c r="M8" s="4" t="str">
        <f>[15]ANALISIS!I11</f>
        <v>REDUCIR EL RIESGO</v>
      </c>
      <c r="N8" s="4" t="str">
        <f>[15]ANALISIS!J11</f>
        <v>Mantener actualizados los activos de información de la Empresa, con el fin de controlar el numero de bases de datos de información relevante con que cuenta la Empresa.</v>
      </c>
    </row>
    <row r="9" spans="1:14" s="25" customFormat="1" ht="280.5" customHeight="1" x14ac:dyDescent="0.2">
      <c r="A9" s="4" t="str">
        <f>[15]IDENTIFICACIÓN!A13</f>
        <v>R2</v>
      </c>
      <c r="B9" s="4" t="str">
        <f>'[15]CONTEXTO ESTRATEGICO'!J13</f>
        <v>Alteración de la  integridad de los datos o uso indebido de la información para beneficio propio o de un tercero</v>
      </c>
      <c r="C9" s="27" t="s">
        <v>40</v>
      </c>
      <c r="D9" s="4">
        <f>[15]ANALISIS!C12</f>
        <v>1</v>
      </c>
      <c r="E9" s="4">
        <f>[15]ANALISIS!D12</f>
        <v>4</v>
      </c>
      <c r="F9" s="24" t="str">
        <f>[15]ANALISIS!H12</f>
        <v>ZONA RIESGO ALTA</v>
      </c>
      <c r="G9" s="4" t="str">
        <f>CONCATENATE('[15]VALORACION CONTROLES'!C13,". ",'[15]VALORACION CONTROLES'!C14,". ",'[15]VALORACION CONTROLES'!C15)</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H9" s="5" t="str">
        <f>'[15]VALORACIÓN DEL RIESGO'!F12</f>
        <v>IMPACTO</v>
      </c>
      <c r="I9" s="4">
        <f>IF(B9="",0,(IF('[15]VALORACIÓN DEL RIESGO'!J12&lt;50,'[15]MAPA DE RIESGO'!C14,(IF(AND('[15]VALORACIÓN DEL RIESGO'!J12&gt;=51,H9="IMPACTO"),D9,(IF(AND('[15]VALORACIÓN DEL RIESGO'!J12&gt;=51,'[15]VALORACIÓN DEL RIESGO'!J12&lt;=75,H9="PROBABILIDAD"),(IF(D9-1&lt;=0,1,D9-1)),(IF(AND('[15]VALORACIÓN DEL RIESGO'!J12&gt;=76,'[15]VALORACIÓN DEL RIESGO'!J12&lt;=100,H9="PROBABILIDAD"),(IF(D9-2&lt;=0,1,D9-2)))))))))))</f>
        <v>1</v>
      </c>
      <c r="J9" s="4">
        <f>IF(B9="",0,(IF('[15]VALORACIÓN DEL RIESGO'!J12&lt;50,'[15]MAPA DE RIESGO'!D14,(IF(AND('[15]VALORACIÓN DEL RIESGO'!J12&gt;=51,H9="PROBABILIDAD"),E9,(IF(AND('[15]VALORACIÓN DEL RIESGO'!J12&gt;=51,'[15]VALORACIÓN DEL RIESGO'!J12&lt;=75,H9="IMPACTO"),(IF(E9-1&lt;=0,1,E9-1)),(IF(AND('[15]VALORACIÓN DEL RIESGO'!J12&gt;=76,'[15]VALORACIÓN DEL RIESGO'!J12&lt;=100,H9="IMPACTO"),(IF(E9-2&lt;=0,1,E9-2)))))))))))</f>
        <v>3</v>
      </c>
      <c r="K9" s="4">
        <f t="shared" ref="K9:K10" si="0">(I9*J9)*4</f>
        <v>12</v>
      </c>
      <c r="L9" s="24" t="str">
        <f t="shared" ref="L9:L10" si="1">IF(OR(AND(I9=3,J9=4),AND(I9=2,J9=5),AND(K9&gt;=52,K9&lt;=100)),"ZONA RIESGO EXTREMA",IF(OR(AND(I9=5,J9=2),AND(I9=4,J9=3),AND(I9=1,J9=4),AND(K9=20),AND(K9&gt;=28,K9&lt;=48)),"ZONA RIESGO ALTA",IF(OR(AND(I9=1,J9=3),AND(I9=4,J9=1),AND(K9=24)),"ZONA RIESGO MODERADA",IF(AND(K9&gt;=4,K9&lt;=16),"ZONA RIESGO BAJA"))))</f>
        <v>ZONA RIESGO MODERADA</v>
      </c>
      <c r="M9" s="4" t="str">
        <f>[15]ANALISIS!I12</f>
        <v>EVITAR EL RIESGO</v>
      </c>
      <c r="N9" s="4" t="str">
        <f>[15]ANALISIS!J12</f>
        <v>Partiicpar en al menos una capacitación en temas relacionados con seguridad y privacidad de la información orientada por la Alcaldía Mayor o Mintic</v>
      </c>
    </row>
    <row r="10" spans="1:14" s="25" customFormat="1" ht="290.25" customHeight="1" x14ac:dyDescent="0.2">
      <c r="A10" s="4" t="str">
        <f>[15]IDENTIFICACIÓN!A14</f>
        <v>R3</v>
      </c>
      <c r="B10" s="4" t="str">
        <f>'[15]CONTEXTO ESTRATEGICO'!J14</f>
        <v>Interrupción en la operatividad de la infraestructura tecnológica de la Empresa</v>
      </c>
      <c r="C10" s="27" t="s">
        <v>38</v>
      </c>
      <c r="D10" s="4">
        <f>[15]ANALISIS!C13</f>
        <v>1</v>
      </c>
      <c r="E10" s="4">
        <f>[15]ANALISIS!D13</f>
        <v>3</v>
      </c>
      <c r="F10" s="24" t="str">
        <f>[15]ANALISIS!H13</f>
        <v>ZONA RIESGO MODERADA</v>
      </c>
      <c r="G10" s="4" t="str">
        <f>CONCATENATE('[15]VALORACION CONTROLES'!C18,". ",'[15]VALORACION CONTROLES'!C18,". ",'[15]VALORACION CONTROLES'!C16)</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H10" s="5" t="str">
        <f>'[15]VALORACIÓN DEL RIESGO'!F13</f>
        <v>IMPACTO</v>
      </c>
      <c r="I10" s="4">
        <f>IF(B10="",0,(IF('[15]VALORACIÓN DEL RIESGO'!J13&lt;50,'[15]MAPA DE RIESGO'!C15,(IF(AND('[15]VALORACIÓN DEL RIESGO'!J13&gt;=51,H10="IMPACTO"),D10,(IF(AND('[15]VALORACIÓN DEL RIESGO'!J13&gt;=51,'[15]VALORACIÓN DEL RIESGO'!J13&lt;=75,H10="PROBABILIDAD"),(IF(D10-1&lt;=0,1,D10-1)),(IF(AND('[15]VALORACIÓN DEL RIESGO'!J13&gt;=76,'[15]VALORACIÓN DEL RIESGO'!J13&lt;=100,H10="PROBABILIDAD"),(IF(D10-2&lt;=0,1,D10-2)))))))))))</f>
        <v>1</v>
      </c>
      <c r="J10" s="4">
        <f>IF(B10="",0,(IF('[15]VALORACIÓN DEL RIESGO'!J13&lt;50,'[15]MAPA DE RIESGO'!D15,(IF(AND('[15]VALORACIÓN DEL RIESGO'!J13&gt;=51,H10="PROBABILIDAD"),E10,(IF(AND('[15]VALORACIÓN DEL RIESGO'!J13&gt;=51,'[15]VALORACIÓN DEL RIESGO'!J13&lt;=75,H10="IMPACTO"),(IF(E10-1&lt;=0,1,E10-1)),(IF(AND('[15]VALORACIÓN DEL RIESGO'!J13&gt;=76,'[15]VALORACIÓN DEL RIESGO'!J13&lt;=100,H10="IMPACTO"),(IF(E10-2&lt;=0,1,E10-2)))))))))))</f>
        <v>1</v>
      </c>
      <c r="K10" s="4">
        <f t="shared" si="0"/>
        <v>4</v>
      </c>
      <c r="L10" s="24" t="str">
        <f t="shared" si="1"/>
        <v>ZONA RIESGO BAJA</v>
      </c>
      <c r="M10" s="4" t="str">
        <f>[15]ANALISIS!I13</f>
        <v>REDUCIR EL RIESGO</v>
      </c>
      <c r="N10" s="4" t="str">
        <f>[15]ANALISIS!J13</f>
        <v>Realizar seguimiento a la contratación de los servicios de mantenilmiento preventivo y correctivo del hardeware de la Empesa a través del Plan de Adquisiciones.</v>
      </c>
    </row>
    <row r="12" spans="1:14" s="13" customFormat="1" ht="15" x14ac:dyDescent="0.25">
      <c r="A12" s="124" t="s">
        <v>41</v>
      </c>
      <c r="B12" s="124"/>
      <c r="C12" s="124" t="s">
        <v>42</v>
      </c>
      <c r="D12" s="124"/>
      <c r="E12" s="124" t="s">
        <v>43</v>
      </c>
      <c r="F12" s="124"/>
      <c r="G12" s="124"/>
    </row>
    <row r="13" spans="1:14" s="18" customFormat="1" ht="63.75" customHeight="1" x14ac:dyDescent="0.25">
      <c r="A13" s="125" t="s">
        <v>66</v>
      </c>
      <c r="B13" s="125"/>
      <c r="C13" s="125" t="s">
        <v>67</v>
      </c>
      <c r="D13" s="125"/>
      <c r="E13" s="125" t="s">
        <v>45</v>
      </c>
      <c r="F13" s="125"/>
      <c r="G13" s="125"/>
    </row>
    <row r="14" spans="1:14" s="18" customFormat="1" ht="14.25" customHeight="1" x14ac:dyDescent="0.25">
      <c r="A14" s="78" t="s">
        <v>74</v>
      </c>
      <c r="B14" s="80"/>
      <c r="C14" s="80"/>
      <c r="D14" s="80"/>
      <c r="E14" s="80"/>
      <c r="F14" s="80"/>
      <c r="G14" s="79"/>
    </row>
  </sheetData>
  <mergeCells count="24">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10 L8:L10">
    <cfRule type="cellIs" dxfId="29" priority="8" stopIfTrue="1" operator="equal">
      <formula>"INACEPTABLE"</formula>
    </cfRule>
    <cfRule type="cellIs" dxfId="28" priority="9" stopIfTrue="1" operator="equal">
      <formula>"IMPORTANTE"</formula>
    </cfRule>
    <cfRule type="cellIs" dxfId="27" priority="10" stopIfTrue="1" operator="equal">
      <formula>"MODERADO"</formula>
    </cfRule>
  </conditionalFormatting>
  <conditionalFormatting sqref="F8:F10 L8:L10">
    <cfRule type="cellIs" dxfId="26" priority="7" stopIfTrue="1" operator="equal">
      <formula>"TOLERABLE"</formula>
    </cfRule>
  </conditionalFormatting>
  <conditionalFormatting sqref="F8:F10 L8:L10">
    <cfRule type="cellIs" dxfId="25" priority="5" stopIfTrue="1" operator="equal">
      <formula>"ZONA RIESGO ALTA"</formula>
    </cfRule>
    <cfRule type="cellIs" dxfId="24" priority="6" stopIfTrue="1" operator="equal">
      <formula>"ZONA RIESGO EXTREMA"</formula>
    </cfRule>
  </conditionalFormatting>
  <conditionalFormatting sqref="F8:F10 L8:L10">
    <cfRule type="cellIs" dxfId="23" priority="3" stopIfTrue="1" operator="equal">
      <formula>"ZONA RIESGO BAJA"</formula>
    </cfRule>
    <cfRule type="cellIs" dxfId="22" priority="4" stopIfTrue="1" operator="equal">
      <formula>"ZONA RIESGO MODERADA"</formula>
    </cfRule>
  </conditionalFormatting>
  <conditionalFormatting sqref="F8:F10 L8:L10">
    <cfRule type="cellIs" dxfId="21" priority="1" stopIfTrue="1" operator="equal">
      <formula>"ZONA RIESGO MODERADA"</formula>
    </cfRule>
    <cfRule type="cellIs" dxfId="20" priority="2" stopIfTrue="1" operator="equal">
      <formula>"ZONA RIESGO ALTA"</formula>
    </cfRule>
  </conditionalFormatting>
  <dataValidations disablePrompts="1" count="2">
    <dataValidation allowBlank="1" showInputMessage="1" showErrorMessage="1" prompt="La probabilidad se encuentra determinada por una escala de 1 a 3, siendo 1 la menor probabilidad de ocurrencia del riesgo y 3 la mayor probabilidad de  ocurrencia." sqref="D7" xr:uid="{00000000-0002-0000-0E00-000000000000}"/>
    <dataValidation allowBlank="1" showInputMessage="1" showErrorMessage="1" prompt="Es la materialización del riesgo y las consecuencias de su aparición. Su escala es: 5 bajo impacto, 10 medio, 20 alto impacto._x000a_" sqref="E7" xr:uid="{00000000-0002-0000-0E00-000001000000}"/>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tabColor rgb="FF92D050"/>
  </sheetPr>
  <dimension ref="A1:N13"/>
  <sheetViews>
    <sheetView topLeftCell="H3" workbookViewId="0">
      <selection activeCell="O3" sqref="O1:Q1048576"/>
    </sheetView>
  </sheetViews>
  <sheetFormatPr baseColWidth="10" defaultRowHeight="14.25" x14ac:dyDescent="0.2"/>
  <cols>
    <col min="1" max="1" width="8.7109375" style="10" customWidth="1"/>
    <col min="2" max="2" width="36.7109375" style="10" customWidth="1"/>
    <col min="3" max="3" width="15.7109375" style="10" customWidth="1"/>
    <col min="4" max="4" width="14" style="10" customWidth="1"/>
    <col min="5" max="5" width="10.7109375" style="10" customWidth="1"/>
    <col min="6" max="6" width="15.7109375" style="10" customWidth="1"/>
    <col min="7" max="7" width="47.7109375" style="10" customWidth="1"/>
    <col min="8" max="9" width="15.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26" t="str">
        <f>'[16]CONTEXTO ESTRATEGICO'!A1</f>
        <v>EMPRESA DE RENOVACIÓN Y DESARROLLO URBANO DE BOGOTÁ</v>
      </c>
      <c r="B1" s="127"/>
      <c r="C1" s="127"/>
      <c r="D1" s="127"/>
      <c r="E1" s="127"/>
      <c r="F1" s="127"/>
      <c r="G1" s="127"/>
      <c r="H1" s="127"/>
      <c r="I1" s="127"/>
      <c r="J1" s="127"/>
      <c r="K1" s="127"/>
      <c r="L1" s="127"/>
      <c r="M1" s="127"/>
      <c r="N1" s="128"/>
    </row>
    <row r="2" spans="1:14" ht="14.25" customHeight="1" x14ac:dyDescent="0.2">
      <c r="A2" s="129" t="s">
        <v>48</v>
      </c>
      <c r="B2" s="130"/>
      <c r="C2" s="130"/>
      <c r="D2" s="130"/>
      <c r="E2" s="130"/>
      <c r="F2" s="130"/>
      <c r="G2" s="130"/>
      <c r="H2" s="130"/>
      <c r="I2" s="130"/>
      <c r="J2" s="130"/>
      <c r="K2" s="130"/>
      <c r="L2" s="130"/>
      <c r="M2" s="130"/>
      <c r="N2" s="131"/>
    </row>
    <row r="3" spans="1:14" s="9" customFormat="1" ht="22.5" customHeight="1" x14ac:dyDescent="0.2">
      <c r="A3" s="123" t="s">
        <v>0</v>
      </c>
      <c r="B3" s="123"/>
      <c r="C3" s="122" t="s">
        <v>1</v>
      </c>
      <c r="D3" s="122"/>
      <c r="E3" s="122"/>
      <c r="F3" s="122"/>
      <c r="G3" s="122"/>
      <c r="H3" s="122"/>
      <c r="I3" s="122"/>
      <c r="J3" s="122"/>
      <c r="K3" s="122"/>
      <c r="L3" s="122"/>
      <c r="M3" s="122"/>
      <c r="N3" s="122"/>
    </row>
    <row r="4" spans="1:14" s="9" customFormat="1" ht="15" x14ac:dyDescent="0.2">
      <c r="A4" s="123"/>
      <c r="B4" s="123"/>
      <c r="C4" s="122"/>
      <c r="D4" s="122"/>
      <c r="E4" s="122"/>
      <c r="F4" s="122"/>
      <c r="G4" s="122"/>
      <c r="H4" s="122"/>
      <c r="I4" s="122"/>
      <c r="J4" s="122"/>
      <c r="K4" s="122"/>
      <c r="L4" s="122"/>
      <c r="M4" s="122"/>
      <c r="N4" s="122"/>
    </row>
    <row r="5" spans="1:14" s="23" customFormat="1" ht="64.5" customHeight="1" x14ac:dyDescent="0.3">
      <c r="A5" s="121" t="str">
        <f>'[16]CONTEXTO ESTRATEGICO'!A12</f>
        <v>ATENCIÓN AL CIUDADANO</v>
      </c>
      <c r="B5" s="121"/>
      <c r="C5" s="121" t="str">
        <f>[16]ANALISIS!C8</f>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
      <c r="D5" s="121"/>
      <c r="E5" s="121"/>
      <c r="F5" s="121"/>
      <c r="G5" s="121"/>
      <c r="H5" s="121"/>
      <c r="I5" s="121"/>
      <c r="J5" s="121"/>
      <c r="K5" s="121"/>
      <c r="L5" s="121"/>
      <c r="M5" s="121"/>
      <c r="N5" s="121"/>
    </row>
    <row r="6" spans="1:14" s="19" customFormat="1" ht="12" x14ac:dyDescent="0.2">
      <c r="A6" s="85" t="s">
        <v>2</v>
      </c>
      <c r="B6" s="85" t="s">
        <v>3</v>
      </c>
      <c r="C6" s="85" t="s">
        <v>34</v>
      </c>
      <c r="D6" s="88" t="s">
        <v>4</v>
      </c>
      <c r="E6" s="88"/>
      <c r="F6" s="88" t="s">
        <v>33</v>
      </c>
      <c r="G6" s="88" t="s">
        <v>11</v>
      </c>
      <c r="H6" s="88" t="s">
        <v>12</v>
      </c>
      <c r="I6" s="88" t="s">
        <v>5</v>
      </c>
      <c r="J6" s="88"/>
      <c r="K6" s="88"/>
      <c r="L6" s="88" t="s">
        <v>6</v>
      </c>
      <c r="M6" s="88" t="s">
        <v>7</v>
      </c>
      <c r="N6" s="88" t="s">
        <v>8</v>
      </c>
    </row>
    <row r="7" spans="1:14" s="19" customFormat="1" ht="24" x14ac:dyDescent="0.2">
      <c r="A7" s="85"/>
      <c r="B7" s="85"/>
      <c r="C7" s="85"/>
      <c r="D7" s="11" t="s">
        <v>9</v>
      </c>
      <c r="E7" s="11" t="s">
        <v>10</v>
      </c>
      <c r="F7" s="88"/>
      <c r="G7" s="88"/>
      <c r="H7" s="88"/>
      <c r="I7" s="11" t="s">
        <v>13</v>
      </c>
      <c r="J7" s="11" t="s">
        <v>14</v>
      </c>
      <c r="K7" s="11" t="s">
        <v>15</v>
      </c>
      <c r="L7" s="88"/>
      <c r="M7" s="88"/>
      <c r="N7" s="88"/>
    </row>
    <row r="8" spans="1:14" s="25" customFormat="1" ht="171" customHeight="1" x14ac:dyDescent="0.2">
      <c r="A8" s="4" t="str">
        <f>[16]IDENTIFICACIÓN!A12</f>
        <v>R1</v>
      </c>
      <c r="B8" s="4" t="str">
        <f>'[16]CONTEXTO ESTRATEGICO'!J12</f>
        <v>Posibilidad de aceptar o solicitar dádivas a cambio de información privilegiada.</v>
      </c>
      <c r="C8" s="27" t="s">
        <v>40</v>
      </c>
      <c r="D8" s="4">
        <f>[16]ANALISIS!C11</f>
        <v>2</v>
      </c>
      <c r="E8" s="4">
        <f>[16]ANALISIS!D11</f>
        <v>5</v>
      </c>
      <c r="F8" s="24" t="str">
        <f>[16]ANALISIS!H11</f>
        <v>ZONA RIESGO EXTREMA</v>
      </c>
      <c r="G8" s="4" t="str">
        <f>CONCATENATE('[16]VALORACION CONTROLES'!C12,". ",'[16]VALORACION CONTROLES'!C13,". ",'[16]VALORACION CONTROLES'!C14)</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H8" s="5" t="str">
        <f>'[16]VALORACIÓN DEL RIESGO'!F11</f>
        <v>PROBABILIDAD</v>
      </c>
      <c r="I8" s="4">
        <f>IF(B8="",0,(IF('[16]VALORACIÓN DEL RIESGO'!J11&lt;50,'[16]MAPA DE RIESGO'!C13,(IF(AND('[16]VALORACIÓN DEL RIESGO'!J11&gt;=51,H8="IMPACTO"),D8,(IF(AND('[16]VALORACIÓN DEL RIESGO'!J11&gt;=51,'[16]VALORACIÓN DEL RIESGO'!J11&lt;=75,H8="PROBABILIDAD"),(IF(D8-1&lt;=0,1,D8-1)),(IF(AND('[16]VALORACIÓN DEL RIESGO'!J11&gt;=76,'[16]VALORACIÓN DEL RIESGO'!J11&lt;=100,H8="PROBABILIDAD"),(IF(D8-2&lt;=0,1,D8-2)))))))))))</f>
        <v>1</v>
      </c>
      <c r="J8" s="4">
        <f>IF(B8="",0,(IF('[16]VALORACIÓN DEL RIESGO'!J11&lt;50,'[16]MAPA DE RIESGO'!D13,(IF(AND('[16]VALORACIÓN DEL RIESGO'!J11&gt;=51,H8="PROBABILIDAD"),E8,(IF(AND('[16]VALORACIÓN DEL RIESGO'!J11&gt;=51,'[16]VALORACIÓN DEL RIESGO'!J11&lt;=75,H8="IMPACTO"),(IF(E8-1&lt;=0,1,E8-1)),(IF(AND('[16]VALORACIÓN DEL RIESGO'!J11&gt;=76,'[16]VALORACIÓN DEL RIESGO'!J11&lt;=100,H8="IMPACTO"),(IF(E8-2&lt;=0,1,E8-2)))))))))))</f>
        <v>5</v>
      </c>
      <c r="K8" s="4">
        <f>(I8*J8)*4</f>
        <v>20</v>
      </c>
      <c r="L8" s="24" t="str">
        <f>IF(OR(AND(I8=3,J8=4),AND(I8=2,J8=5),AND(K8&gt;=52,K8&lt;=100)),"ZONA RIESGO EXTREMA",IF(OR(AND(I8=5,J8=2),AND(I8=4,J8=3),AND(I8=1,J8=4),AND(K8=20),AND(K8&gt;=28,K8&lt;=48)),"ZONA RIESGO ALTA",IF(OR(AND(I8=1,J8=3),AND(I8=4,J8=1),AND(K8=24)),"ZONA RIESGO MODERADA",IF(AND(K8&gt;=4,K8&lt;=16),"ZONA RIESGO BAJA"))))</f>
        <v>ZONA RIESGO ALTA</v>
      </c>
      <c r="M8" s="4" t="str">
        <f>[16]ANALISIS!I11</f>
        <v>EVITAR EL RIESGO</v>
      </c>
      <c r="N8" s="4" t="str">
        <f>[16]ANALISIS!J11</f>
        <v>Registrar el control en un documento que permita su estandarización u oficialización.</v>
      </c>
    </row>
    <row r="9" spans="1:14" s="25" customFormat="1" ht="179.25" customHeight="1" x14ac:dyDescent="0.2">
      <c r="A9" s="4" t="str">
        <f>[16]IDENTIFICACIÓN!A13</f>
        <v>R2</v>
      </c>
      <c r="B9" s="4" t="str">
        <f>'[16]CONTEXTO ESTRATEGICO'!J13</f>
        <v>Posibilidad de incumplimiento o inefectividad en la atención al ciudadano por parte de la empresa</v>
      </c>
      <c r="C9" s="27" t="s">
        <v>36</v>
      </c>
      <c r="D9" s="4">
        <f>[16]ANALISIS!C12</f>
        <v>3</v>
      </c>
      <c r="E9" s="4">
        <f>[16]ANALISIS!D12</f>
        <v>5</v>
      </c>
      <c r="F9" s="24" t="str">
        <f>[16]ANALISIS!H12</f>
        <v>ZONA RIESGO EXTREMA</v>
      </c>
      <c r="G9" s="4" t="str">
        <f>CONCATENATE('[16]VALORACION CONTROLES'!C13,". ",'[16]VALORACION CONTROLES'!C14,". ",'[16]VALORACION CONTROLES'!C16)</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H9" s="5" t="str">
        <f>'[16]VALORACIÓN DEL RIESGO'!F12</f>
        <v>PROBABILIDAD</v>
      </c>
      <c r="I9" s="4">
        <f>IF(B9="",0,(IF('[16]VALORACIÓN DEL RIESGO'!J12&lt;50,'[16]MAPA DE RIESGO'!C14,(IF(AND('[16]VALORACIÓN DEL RIESGO'!J12&gt;=51,H9="IMPACTO"),D9,(IF(AND('[16]VALORACIÓN DEL RIESGO'!J12&gt;=51,'[16]VALORACIÓN DEL RIESGO'!J12&lt;=75,H9="PROBABILIDAD"),(IF(D9-1&lt;=0,1,D9-1)),(IF(AND('[16]VALORACIÓN DEL RIESGO'!J12&gt;=76,'[16]VALORACIÓN DEL RIESGO'!J12&lt;=100,H9="PROBABILIDAD"),(IF(D9-2&lt;=0,1,D9-2)))))))))))</f>
        <v>3</v>
      </c>
      <c r="J9" s="4">
        <f>IF(B9="",0,(IF('[16]VALORACIÓN DEL RIESGO'!J12&lt;50,'[16]MAPA DE RIESGO'!D14,(IF(AND('[16]VALORACIÓN DEL RIESGO'!J12&gt;=51,H9="PROBABILIDAD"),E9,(IF(AND('[16]VALORACIÓN DEL RIESGO'!J12&gt;=51,'[16]VALORACIÓN DEL RIESGO'!J12&lt;=75,H9="IMPACTO"),(IF(E9-1&lt;=0,1,E9-1)),(IF(AND('[16]VALORACIÓN DEL RIESGO'!J12&gt;=76,'[16]VALORACIÓN DEL RIESGO'!J12&lt;=100,H9="IMPACTO"),(IF(E9-2&lt;=0,1,E9-2)))))))))))</f>
        <v>5</v>
      </c>
      <c r="K9" s="4">
        <f t="shared" ref="K9" si="0">(I9*J9)*4</f>
        <v>60</v>
      </c>
      <c r="L9" s="24" t="str">
        <f t="shared" ref="L9" si="1">IF(OR(AND(I9=3,J9=4),AND(I9=2,J9=5),AND(K9&gt;=52,K9&lt;=100)),"ZONA RIESGO EXTREMA",IF(OR(AND(I9=5,J9=2),AND(I9=4,J9=3),AND(I9=1,J9=4),AND(K9=20),AND(K9&gt;=28,K9&lt;=48)),"ZONA RIESGO ALTA",IF(OR(AND(I9=1,J9=3),AND(I9=4,J9=1),AND(K9=24)),"ZONA RIESGO MODERADA",IF(AND(K9&gt;=4,K9&lt;=16),"ZONA RIESGO BAJA"))))</f>
        <v>ZONA RIESGO EXTREMA</v>
      </c>
      <c r="M9" s="4" t="str">
        <f>[16]ANALISIS!I12</f>
        <v>EVITAR EL RIESGO</v>
      </c>
      <c r="N9" s="4" t="str">
        <f>[16]ANALISIS!J12</f>
        <v>Elaborar el informe trimestral de percepción de la atención recibida para la presentación al Comité Institucional de Gestión y Desempeño cuando los resultados ameritan toma de decisiones.</v>
      </c>
    </row>
    <row r="10" spans="1:14" s="7" customFormat="1" ht="15" x14ac:dyDescent="0.2"/>
    <row r="11" spans="1:14" s="13" customFormat="1" ht="15" x14ac:dyDescent="0.25">
      <c r="A11" s="92" t="s">
        <v>41</v>
      </c>
      <c r="B11" s="93"/>
      <c r="C11" s="92" t="s">
        <v>42</v>
      </c>
      <c r="D11" s="93"/>
      <c r="E11" s="92" t="s">
        <v>43</v>
      </c>
      <c r="F11" s="94"/>
      <c r="G11" s="93"/>
    </row>
    <row r="12" spans="1:14" s="18" customFormat="1" ht="63.75" customHeight="1" x14ac:dyDescent="0.25">
      <c r="A12" s="78" t="s">
        <v>70</v>
      </c>
      <c r="B12" s="79"/>
      <c r="C12" s="78" t="s">
        <v>71</v>
      </c>
      <c r="D12" s="79"/>
      <c r="E12" s="78" t="s">
        <v>45</v>
      </c>
      <c r="F12" s="80"/>
      <c r="G12" s="79"/>
    </row>
    <row r="13" spans="1:14" s="18" customFormat="1" ht="14.25" customHeight="1" x14ac:dyDescent="0.25">
      <c r="A13" s="78" t="s">
        <v>74</v>
      </c>
      <c r="B13" s="80"/>
      <c r="C13" s="80"/>
      <c r="D13" s="80"/>
      <c r="E13" s="80"/>
      <c r="F13" s="80"/>
      <c r="G13" s="79"/>
    </row>
  </sheetData>
  <mergeCells count="24">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9 L8:L9">
    <cfRule type="cellIs" dxfId="19" priority="8" stopIfTrue="1" operator="equal">
      <formula>"INACEPTABLE"</formula>
    </cfRule>
    <cfRule type="cellIs" dxfId="18" priority="9" stopIfTrue="1" operator="equal">
      <formula>"IMPORTANTE"</formula>
    </cfRule>
    <cfRule type="cellIs" dxfId="17" priority="10" stopIfTrue="1" operator="equal">
      <formula>"MODERADO"</formula>
    </cfRule>
  </conditionalFormatting>
  <conditionalFormatting sqref="F8:F9 L8:L9">
    <cfRule type="cellIs" dxfId="16" priority="7" stopIfTrue="1" operator="equal">
      <formula>"TOLERABLE"</formula>
    </cfRule>
  </conditionalFormatting>
  <conditionalFormatting sqref="F8:F9 L8:L9">
    <cfRule type="cellIs" dxfId="15" priority="5" stopIfTrue="1" operator="equal">
      <formula>"ZONA RIESGO ALTA"</formula>
    </cfRule>
    <cfRule type="cellIs" dxfId="14" priority="6" stopIfTrue="1" operator="equal">
      <formula>"ZONA RIESGO EXTREMA"</formula>
    </cfRule>
  </conditionalFormatting>
  <conditionalFormatting sqref="F8:F9 L8:L9">
    <cfRule type="cellIs" dxfId="13" priority="3" stopIfTrue="1" operator="equal">
      <formula>"ZONA RIESGO BAJA"</formula>
    </cfRule>
    <cfRule type="cellIs" dxfId="12" priority="4" stopIfTrue="1" operator="equal">
      <formula>"ZONA RIESGO MODERADA"</formula>
    </cfRule>
  </conditionalFormatting>
  <conditionalFormatting sqref="F8:F9 L8:L9">
    <cfRule type="cellIs" dxfId="11" priority="1" stopIfTrue="1" operator="equal">
      <formula>"ZONA RIESGO MODERADA"</formula>
    </cfRule>
    <cfRule type="cellIs" dxfId="1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F00-000000000000}"/>
    <dataValidation allowBlank="1" showInputMessage="1" showErrorMessage="1" prompt="Es la materialización del riesgo y las consecuencias de su aparición. Su escala es: 5 bajo impacto, 10 medio, 20 alto impacto._x000a_" sqref="E7" xr:uid="{00000000-0002-0000-0F00-000001000000}"/>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0"/>
  <sheetViews>
    <sheetView topLeftCell="L10" workbookViewId="0">
      <selection activeCell="O13" sqref="O13"/>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57.5703125" style="10" customWidth="1"/>
    <col min="8" max="9" width="14.7109375" style="10" customWidth="1"/>
    <col min="10" max="10" width="9.7109375" style="10" customWidth="1"/>
    <col min="11" max="11" width="15.28515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59" t="str">
        <f>'[17]CONTEXTO ESTRATEGICO'!A1</f>
        <v>EMPRESA DE RENOVACIÓN Y DESARROLLO URBANO DE BOGOTÁ</v>
      </c>
      <c r="B1" s="160"/>
      <c r="C1" s="160"/>
      <c r="D1" s="160"/>
      <c r="E1" s="160"/>
      <c r="F1" s="160"/>
      <c r="G1" s="160"/>
      <c r="H1" s="160"/>
      <c r="I1" s="160"/>
      <c r="J1" s="160"/>
      <c r="K1" s="160"/>
      <c r="L1" s="160"/>
      <c r="M1" s="160"/>
      <c r="N1" s="161"/>
    </row>
    <row r="2" spans="1:14" ht="14.25" customHeight="1" x14ac:dyDescent="0.2">
      <c r="A2" s="162" t="s">
        <v>48</v>
      </c>
      <c r="B2" s="163"/>
      <c r="C2" s="163"/>
      <c r="D2" s="163"/>
      <c r="E2" s="163"/>
      <c r="F2" s="163"/>
      <c r="G2" s="163"/>
      <c r="H2" s="163"/>
      <c r="I2" s="163"/>
      <c r="J2" s="163"/>
      <c r="K2" s="163"/>
      <c r="L2" s="163"/>
      <c r="M2" s="163"/>
      <c r="N2" s="164"/>
    </row>
    <row r="3" spans="1:14" s="9" customFormat="1" ht="22.5" customHeight="1" x14ac:dyDescent="0.2">
      <c r="A3" s="123" t="s">
        <v>0</v>
      </c>
      <c r="B3" s="123"/>
      <c r="C3" s="135" t="s">
        <v>1</v>
      </c>
      <c r="D3" s="136"/>
      <c r="E3" s="136"/>
      <c r="F3" s="136"/>
      <c r="G3" s="136"/>
      <c r="H3" s="136"/>
      <c r="I3" s="136"/>
      <c r="J3" s="136"/>
      <c r="K3" s="136"/>
      <c r="L3" s="136"/>
      <c r="M3" s="136"/>
      <c r="N3" s="137"/>
    </row>
    <row r="4" spans="1:14" s="9" customFormat="1" ht="15" x14ac:dyDescent="0.2">
      <c r="A4" s="123"/>
      <c r="B4" s="123"/>
      <c r="C4" s="138"/>
      <c r="D4" s="139"/>
      <c r="E4" s="139"/>
      <c r="F4" s="139"/>
      <c r="G4" s="139"/>
      <c r="H4" s="139"/>
      <c r="I4" s="139"/>
      <c r="J4" s="139"/>
      <c r="K4" s="139"/>
      <c r="L4" s="139"/>
      <c r="M4" s="139"/>
      <c r="N4" s="140"/>
    </row>
    <row r="5" spans="1:14" s="23" customFormat="1" ht="63" customHeight="1" x14ac:dyDescent="0.3">
      <c r="A5" s="121" t="str">
        <f>'[17]CONTEXTO ESTRATEGICO'!A12</f>
        <v>EVALUACIÓN Y SEGUIMIENTO</v>
      </c>
      <c r="B5" s="121"/>
      <c r="C5" s="132" t="str">
        <f>[17]ANALISIS!C8</f>
        <v>Ser agente dinamizador del Sistema de Control Interno por medio de actividades en torno a los cinco (5) roles: Liderazgo estratégico, Enfoque hacia la prevención, Evaluación de la gestión del riesgo, Evaluación y seguimiento, Relación con entes externos de control.</v>
      </c>
      <c r="D5" s="133"/>
      <c r="E5" s="133"/>
      <c r="F5" s="133"/>
      <c r="G5" s="133"/>
      <c r="H5" s="133"/>
      <c r="I5" s="133"/>
      <c r="J5" s="133"/>
      <c r="K5" s="133"/>
      <c r="L5" s="133"/>
      <c r="M5" s="133"/>
      <c r="N5" s="134"/>
    </row>
    <row r="6" spans="1:14" s="19" customFormat="1" ht="12" x14ac:dyDescent="0.2">
      <c r="A6" s="85" t="s">
        <v>2</v>
      </c>
      <c r="B6" s="85" t="s">
        <v>3</v>
      </c>
      <c r="C6" s="165" t="s">
        <v>34</v>
      </c>
      <c r="D6" s="88" t="s">
        <v>4</v>
      </c>
      <c r="E6" s="88"/>
      <c r="F6" s="86" t="s">
        <v>33</v>
      </c>
      <c r="G6" s="86" t="s">
        <v>11</v>
      </c>
      <c r="H6" s="86" t="s">
        <v>12</v>
      </c>
      <c r="I6" s="88" t="s">
        <v>5</v>
      </c>
      <c r="J6" s="88"/>
      <c r="K6" s="88"/>
      <c r="L6" s="88" t="s">
        <v>6</v>
      </c>
      <c r="M6" s="88" t="s">
        <v>7</v>
      </c>
      <c r="N6" s="88" t="s">
        <v>8</v>
      </c>
    </row>
    <row r="7" spans="1:14" s="19" customFormat="1" ht="24" x14ac:dyDescent="0.2">
      <c r="A7" s="85"/>
      <c r="B7" s="85"/>
      <c r="C7" s="166"/>
      <c r="D7" s="11" t="s">
        <v>9</v>
      </c>
      <c r="E7" s="11" t="s">
        <v>10</v>
      </c>
      <c r="F7" s="87"/>
      <c r="G7" s="87"/>
      <c r="H7" s="87"/>
      <c r="I7" s="11" t="s">
        <v>13</v>
      </c>
      <c r="J7" s="11" t="s">
        <v>14</v>
      </c>
      <c r="K7" s="11" t="s">
        <v>15</v>
      </c>
      <c r="L7" s="88"/>
      <c r="M7" s="88"/>
      <c r="N7" s="88"/>
    </row>
    <row r="8" spans="1:14" s="25" customFormat="1" ht="327.75" customHeight="1" x14ac:dyDescent="0.2">
      <c r="A8" s="27" t="str">
        <f>[17]IDENTIFICACIÓN!A12</f>
        <v>R1</v>
      </c>
      <c r="B8" s="28" t="str">
        <f>'[17]CONTEXTO ESTRATEGICO'!J12</f>
        <v>Posibilidad de manipulación indebida de los informes de auditoria.</v>
      </c>
      <c r="C8" s="27" t="s">
        <v>40</v>
      </c>
      <c r="D8" s="27">
        <f>[17]ANALISIS!C11</f>
        <v>2</v>
      </c>
      <c r="E8" s="27">
        <f>[17]ANALISIS!D11</f>
        <v>5</v>
      </c>
      <c r="F8" s="29" t="str">
        <f>[17]ANALISIS!H11</f>
        <v>ZONA RIESGO EXTREMA</v>
      </c>
      <c r="G8" s="28" t="str">
        <f>CONCATENATE('[17]VALORACION CONTROLES'!C12)</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H8" s="26" t="str">
        <f>'[17]VALORACIÓN DEL RIESGO'!F11</f>
        <v>PROBABILIDAD</v>
      </c>
      <c r="I8" s="27">
        <f>IF(B8="",0,(IF('[17]VALORACIÓN DEL RIESGO'!J11&lt;50,'[17]MAPA DE RIESGO'!C13,(IF(AND('[17]VALORACIÓN DEL RIESGO'!J11&gt;=51,H8="IMPACTO"),D8,(IF(AND('[17]VALORACIÓN DEL RIESGO'!J11&gt;=51,'[17]VALORACIÓN DEL RIESGO'!J11&lt;=75,H8="PROBABILIDAD"),(IF(D8-1&lt;=0,1,D8-1)),(IF(AND('[17]VALORACIÓN DEL RIESGO'!J11&gt;=76,'[17]VALORACIÓN DEL RIESGO'!J11&lt;=100,H8="PROBABILIDAD"),(IF(D8-2&lt;=0,1,D8-2)))))))))))</f>
        <v>1</v>
      </c>
      <c r="J8" s="27">
        <f>IF(B8="",0,(IF('[17]VALORACIÓN DEL RIESGO'!J11&lt;50,'[17]MAPA DE RIESGO'!D13,(IF(AND('[17]VALORACIÓN DEL RIESGO'!J11&gt;=51,H8="PROBABILIDAD"),E8,(IF(AND('[17]VALORACIÓN DEL RIESGO'!J11&gt;=51,'[17]VALORACIÓN DEL RIESGO'!J11&lt;=75,H8="IMPACTO"),(IF(E8-1&lt;=0,1,E8-1)),(IF(AND('[17]VALORACIÓN DEL RIESGO'!J11&gt;=76,'[17]VALORACIÓN DEL RIESGO'!J11&lt;=100,H8="IMPACTO"),(IF(E8-2&lt;=0,1,E8-2)))))))))))</f>
        <v>5</v>
      </c>
      <c r="K8" s="27">
        <f>(I8*J8)*4</f>
        <v>20</v>
      </c>
      <c r="L8" s="29" t="str">
        <f>IF(OR(AND(I8=3,J8=4),AND(I8=2,J8=5),AND(K8&gt;=52,K8&lt;=100)),"ZONA RIESGO EXTREMA",IF(OR(AND(I8=5,J8=2),AND(I8=4,J8=3),AND(I8=1,J8=4),AND(K8=20),AND(K8&gt;=28,K8&lt;=48)),"ZONA RIESGO ALTA",IF(OR(AND(I8=1,J8=3),AND(I8=4,J8=1),AND(K8=24)),"ZONA RIESGO MODERADA",IF(AND(K8&gt;=4,K8&lt;=16),"ZONA RIESGO BAJA"))))</f>
        <v>ZONA RIESGO ALTA</v>
      </c>
      <c r="M8" s="27" t="str">
        <f>[17]ANALISIS!I11</f>
        <v>EVITAR EL RIESGO</v>
      </c>
      <c r="N8" s="28" t="str">
        <f>[17]ANALISIS!J11</f>
        <v>1. Diseñar y aplicar el formato para suscribir la declaración de impedimentos y conflictos de interés de los auditores.
2. Solicitar la apropiación de recursos para la 
adquisición de un software para la administración de las auditorias internas.</v>
      </c>
    </row>
    <row r="9" spans="1:14" s="25" customFormat="1" ht="409.5" x14ac:dyDescent="0.2">
      <c r="A9" s="27" t="str">
        <f>[17]IDENTIFICACIÓN!A13</f>
        <v>R2</v>
      </c>
      <c r="B9" s="28" t="str">
        <f>'[17]CONTEXTO ESTRATEGICO'!J13</f>
        <v>Posibilidad de entrega inoportuna de informes, respuestas, alertas y recomendaciones para el mejoramiento de la gestión institucional y del Sistema de Control Interno.</v>
      </c>
      <c r="C9" s="27" t="s">
        <v>36</v>
      </c>
      <c r="D9" s="27">
        <f>[17]ANALISIS!C12</f>
        <v>3</v>
      </c>
      <c r="E9" s="27">
        <f>[17]ANALISIS!D12</f>
        <v>4</v>
      </c>
      <c r="F9" s="29" t="str">
        <f>[17]ANALISIS!H12</f>
        <v>ZONA RIESGO EXTREMA</v>
      </c>
      <c r="G9" s="28" t="str">
        <f>CONCATENATE('[17]VALORACION CONTROLES'!C13,". ",'[17]VALORACION CONTROLES'!C14)</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H9" s="26" t="str">
        <f>'[17]VALORACIÓN DEL RIESGO'!F12</f>
        <v>PROBABILIDAD</v>
      </c>
      <c r="I9" s="27">
        <f>IF(B9="",0,(IF('[17]VALORACIÓN DEL RIESGO'!J12&lt;50,'[17]MAPA DE RIESGO'!C14,(IF(AND('[17]VALORACIÓN DEL RIESGO'!J12&gt;=51,H9="IMPACTO"),D9,(IF(AND('[17]VALORACIÓN DEL RIESGO'!J12&gt;=51,'[17]VALORACIÓN DEL RIESGO'!J12&lt;=75,H9="PROBABILIDAD"),(IF(D9-1&lt;=0,1,D9-1)),(IF(AND('[17]VALORACIÓN DEL RIESGO'!J12&gt;=76,'[17]VALORACIÓN DEL RIESGO'!J12&lt;=100,H9="PROBABILIDAD"),(IF(D9-2&lt;=0,1,D9-2)))))))))))</f>
        <v>1</v>
      </c>
      <c r="J9" s="27">
        <f>IF(B9="",0,(IF('[17]VALORACIÓN DEL RIESGO'!J12&lt;50,'[17]MAPA DE RIESGO'!D14,(IF(AND('[17]VALORACIÓN DEL RIESGO'!J12&gt;=51,H9="PROBABILIDAD"),E9,(IF(AND('[17]VALORACIÓN DEL RIESGO'!J12&gt;=51,'[17]VALORACIÓN DEL RIESGO'!J12&lt;=75,H9="IMPACTO"),(IF(E9-1&lt;=0,1,E9-1)),(IF(AND('[17]VALORACIÓN DEL RIESGO'!J12&gt;=76,'[17]VALORACIÓN DEL RIESGO'!J12&lt;=100,H9="IMPACTO"),(IF(E9-2&lt;=0,1,E9-2)))))))))))</f>
        <v>4</v>
      </c>
      <c r="K9" s="27">
        <f t="shared" ref="K9:K10" si="0">(I9*J9)*4</f>
        <v>16</v>
      </c>
      <c r="L9" s="29" t="str">
        <f t="shared" ref="L9:L10" si="1">IF(OR(AND(I9=3,J9=4),AND(I9=2,J9=5),AND(K9&gt;=52,K9&lt;=100)),"ZONA RIESGO EXTREMA",IF(OR(AND(I9=5,J9=2),AND(I9=4,J9=3),AND(I9=1,J9=4),AND(K9=20),AND(K9&gt;=28,K9&lt;=48)),"ZONA RIESGO ALTA",IF(OR(AND(I9=1,J9=3),AND(I9=4,J9=1),AND(K9=24)),"ZONA RIESGO MODERADA",IF(AND(K9&gt;=4,K9&lt;=16),"ZONA RIESGO BAJA"))))</f>
        <v>ZONA RIESGO ALTA</v>
      </c>
      <c r="M9" s="27" t="str">
        <f>[17]ANALISIS!I12</f>
        <v>EVITAR EL RIESGO</v>
      </c>
      <c r="N9" s="28" t="str">
        <f>[17]ANALISIS!J12</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row>
    <row r="10" spans="1:14" s="25" customFormat="1" ht="306" x14ac:dyDescent="0.2">
      <c r="A10" s="27" t="str">
        <f>[17]IDENTIFICACIÓN!A14</f>
        <v>R3</v>
      </c>
      <c r="B10" s="28" t="str">
        <f>'[17]CONTEXTO ESTRATEGICO'!J14</f>
        <v>Posibilidad de rezago frente a las tendencias en materia de auditoría y Control Interno.</v>
      </c>
      <c r="C10" s="27" t="s">
        <v>35</v>
      </c>
      <c r="D10" s="27">
        <f>[17]ANALISIS!C13</f>
        <v>2</v>
      </c>
      <c r="E10" s="27">
        <f>[17]ANALISIS!D13</f>
        <v>3</v>
      </c>
      <c r="F10" s="29" t="str">
        <f>[17]ANALISIS!H13</f>
        <v>ZONA RIESGO MODERADA</v>
      </c>
      <c r="G10" s="28" t="str">
        <f>CONCATENATE('[17]VALORACION CONTROLES'!C15,". ",'[17]VALORACION CONTROLES'!C16)</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H10" s="26" t="str">
        <f>'[17]VALORACIÓN DEL RIESGO'!F13</f>
        <v>PROBABILIDAD</v>
      </c>
      <c r="I10" s="27">
        <f>IF(B10="",0,(IF('[17]VALORACIÓN DEL RIESGO'!J13&lt;50,'[17]MAPA DE RIESGO'!C15,(IF(AND('[17]VALORACIÓN DEL RIESGO'!J13&gt;=51,H10="IMPACTO"),D10,(IF(AND('[17]VALORACIÓN DEL RIESGO'!J13&gt;=51,'[17]VALORACIÓN DEL RIESGO'!J13&lt;=75,H10="PROBABILIDAD"),(IF(D10-1&lt;=0,1,D10-1)),(IF(AND('[17]VALORACIÓN DEL RIESGO'!J13&gt;=76,'[17]VALORACIÓN DEL RIESGO'!J13&lt;=100,H10="PROBABILIDAD"),(IF(D10-2&lt;=0,1,D10-2)))))))))))</f>
        <v>1</v>
      </c>
      <c r="J10" s="27">
        <f>IF(B10="",0,(IF('[17]VALORACIÓN DEL RIESGO'!J13&lt;50,'[17]MAPA DE RIESGO'!D15,(IF(AND('[17]VALORACIÓN DEL RIESGO'!J13&gt;=51,H10="PROBABILIDAD"),E10,(IF(AND('[17]VALORACIÓN DEL RIESGO'!J13&gt;=51,'[17]VALORACIÓN DEL RIESGO'!J13&lt;=75,H10="IMPACTO"),(IF(E10-1&lt;=0,1,E10-1)),(IF(AND('[17]VALORACIÓN DEL RIESGO'!J13&gt;=76,'[17]VALORACIÓN DEL RIESGO'!J13&lt;=100,H10="IMPACTO"),(IF(E10-2&lt;=0,1,E10-2)))))))))))</f>
        <v>3</v>
      </c>
      <c r="K10" s="27">
        <f t="shared" si="0"/>
        <v>12</v>
      </c>
      <c r="L10" s="29" t="str">
        <f t="shared" si="1"/>
        <v>ZONA RIESGO MODERADA</v>
      </c>
      <c r="M10" s="27" t="str">
        <f>[17]ANALISIS!I13</f>
        <v>REDUCIR EL RIESGO</v>
      </c>
      <c r="N10" s="28" t="str">
        <f>[17]ANALISIS!J13</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row>
    <row r="11" spans="1:14" s="8" customFormat="1" ht="15" x14ac:dyDescent="0.2">
      <c r="G11" s="14" t="s">
        <v>32</v>
      </c>
    </row>
    <row r="12" spans="1:14" s="13" customFormat="1" ht="15" x14ac:dyDescent="0.25">
      <c r="A12" s="124" t="s">
        <v>41</v>
      </c>
      <c r="B12" s="124"/>
      <c r="C12" s="124" t="s">
        <v>42</v>
      </c>
      <c r="D12" s="124"/>
      <c r="E12" s="124" t="s">
        <v>43</v>
      </c>
      <c r="F12" s="124"/>
      <c r="G12" s="124"/>
    </row>
    <row r="13" spans="1:14" s="18" customFormat="1" ht="63.75" customHeight="1" x14ac:dyDescent="0.25">
      <c r="A13" s="125" t="s">
        <v>72</v>
      </c>
      <c r="B13" s="125"/>
      <c r="C13" s="125" t="s">
        <v>73</v>
      </c>
      <c r="D13" s="125"/>
      <c r="E13" s="125" t="s">
        <v>45</v>
      </c>
      <c r="F13" s="125"/>
      <c r="G13" s="125"/>
    </row>
    <row r="14" spans="1:14" s="18" customFormat="1" ht="14.25" customHeight="1" x14ac:dyDescent="0.25">
      <c r="A14" s="78" t="s">
        <v>74</v>
      </c>
      <c r="B14" s="80"/>
      <c r="C14" s="80"/>
      <c r="D14" s="80"/>
      <c r="E14" s="80"/>
      <c r="F14" s="80"/>
      <c r="G14" s="79"/>
    </row>
    <row r="15" spans="1:14" s="7" customFormat="1" ht="15" x14ac:dyDescent="0.2"/>
    <row r="16" spans="1:14" s="7" customFormat="1" ht="15" x14ac:dyDescent="0.2"/>
    <row r="17" s="7" customFormat="1" ht="15" x14ac:dyDescent="0.2"/>
    <row r="18" s="7" customFormat="1" ht="15" x14ac:dyDescent="0.2"/>
    <row r="19" s="7" customFormat="1" ht="15" x14ac:dyDescent="0.2"/>
    <row r="20" s="7" customFormat="1" ht="15" x14ac:dyDescent="0.2"/>
    <row r="21" s="7" customFormat="1" ht="15" x14ac:dyDescent="0.2"/>
    <row r="22" s="7" customFormat="1" ht="15" x14ac:dyDescent="0.2"/>
    <row r="23" s="7" customFormat="1" ht="15" x14ac:dyDescent="0.2"/>
    <row r="24" s="7" customFormat="1" ht="15" x14ac:dyDescent="0.2"/>
    <row r="25" s="7" customFormat="1" ht="15" x14ac:dyDescent="0.2"/>
    <row r="26" s="7" customFormat="1" ht="15" x14ac:dyDescent="0.2"/>
    <row r="27" s="7" customFormat="1" ht="15" x14ac:dyDescent="0.2"/>
    <row r="28" s="7" customFormat="1" ht="15" x14ac:dyDescent="0.2"/>
    <row r="29" s="7" customFormat="1" ht="15" x14ac:dyDescent="0.2"/>
    <row r="30" s="7" customFormat="1" ht="15" x14ac:dyDescent="0.2"/>
  </sheetData>
  <mergeCells count="24">
    <mergeCell ref="A14:G14"/>
    <mergeCell ref="C5:N5"/>
    <mergeCell ref="C3:N4"/>
    <mergeCell ref="A12:B12"/>
    <mergeCell ref="C12:D12"/>
    <mergeCell ref="E12:G12"/>
    <mergeCell ref="A13:B13"/>
    <mergeCell ref="C13:D13"/>
    <mergeCell ref="E13:G13"/>
    <mergeCell ref="M6:M7"/>
    <mergeCell ref="N6:N7"/>
    <mergeCell ref="C6:C7"/>
    <mergeCell ref="G6:G7"/>
    <mergeCell ref="H6:H7"/>
    <mergeCell ref="F6:F7"/>
    <mergeCell ref="A3:B4"/>
    <mergeCell ref="L6:L7"/>
    <mergeCell ref="A1:N1"/>
    <mergeCell ref="A2:N2"/>
    <mergeCell ref="A5:B5"/>
    <mergeCell ref="A6:A7"/>
    <mergeCell ref="B6:B7"/>
    <mergeCell ref="D6:E6"/>
    <mergeCell ref="I6:K6"/>
  </mergeCells>
  <conditionalFormatting sqref="F8:F10 L8:L10">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F8:F10 L8:L10">
    <cfRule type="cellIs" dxfId="6" priority="7" stopIfTrue="1" operator="equal">
      <formula>"TOLERABLE"</formula>
    </cfRule>
  </conditionalFormatting>
  <conditionalFormatting sqref="F8:F10 L8:L10">
    <cfRule type="cellIs" dxfId="5" priority="5" stopIfTrue="1" operator="equal">
      <formula>"ZONA RIESGO ALTA"</formula>
    </cfRule>
    <cfRule type="cellIs" dxfId="4" priority="6" stopIfTrue="1" operator="equal">
      <formula>"ZONA RIESGO EXTREMA"</formula>
    </cfRule>
  </conditionalFormatting>
  <conditionalFormatting sqref="F8:F10 L8:L10">
    <cfRule type="cellIs" dxfId="3" priority="3" stopIfTrue="1" operator="equal">
      <formula>"ZONA RIESGO BAJA"</formula>
    </cfRule>
    <cfRule type="cellIs" dxfId="2" priority="4" stopIfTrue="1" operator="equal">
      <formula>"ZONA RIESGO MODERADA"</formula>
    </cfRule>
  </conditionalFormatting>
  <conditionalFormatting sqref="F8:F10 L8:L10">
    <cfRule type="cellIs" dxfId="1" priority="1" stopIfTrue="1" operator="equal">
      <formula>"ZONA RIESGO MODERADA"</formula>
    </cfRule>
    <cfRule type="cellIs" dxfId="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1000-000000000000}"/>
    <dataValidation allowBlank="1" showInputMessage="1" showErrorMessage="1" prompt="Es la materialización del riesgo y las consecuencias de su aparición. Su escala es: 5 bajo impacto, 10 medio, 20 alto impacto._x000a_" sqref="E7" xr:uid="{00000000-0002-0000-1000-000001000000}"/>
  </dataValidation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319F4-1D5E-4086-A8A1-571F1AF28C45}">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6DD94-D92D-4763-8D5A-E60D7117947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7539C-1542-48AA-A3AA-65CFEF9F57C4}">
  <sheetPr>
    <tabColor rgb="FF92D050"/>
  </sheetPr>
  <dimension ref="B2:G24"/>
  <sheetViews>
    <sheetView topLeftCell="A12" workbookViewId="0">
      <selection activeCell="G21" sqref="G21"/>
    </sheetView>
  </sheetViews>
  <sheetFormatPr baseColWidth="10" defaultRowHeight="15" x14ac:dyDescent="0.25"/>
  <cols>
    <col min="2" max="2" width="14.28515625" customWidth="1"/>
    <col min="3" max="3" width="11" customWidth="1"/>
    <col min="4" max="4" width="10.28515625" customWidth="1"/>
    <col min="5" max="5" width="14.7109375" customWidth="1"/>
  </cols>
  <sheetData>
    <row r="2" spans="2:7" ht="15.75" thickBot="1" x14ac:dyDescent="0.3"/>
    <row r="3" spans="2:7" ht="38.25" x14ac:dyDescent="0.25">
      <c r="B3" s="109" t="s">
        <v>212</v>
      </c>
      <c r="C3" s="109" t="s">
        <v>213</v>
      </c>
      <c r="D3" s="109" t="s">
        <v>214</v>
      </c>
      <c r="E3" s="109" t="s">
        <v>215</v>
      </c>
      <c r="F3" s="59" t="s">
        <v>216</v>
      </c>
      <c r="G3" s="59" t="s">
        <v>216</v>
      </c>
    </row>
    <row r="4" spans="2:7" ht="26.25" thickBot="1" x14ac:dyDescent="0.3">
      <c r="B4" s="110"/>
      <c r="C4" s="110"/>
      <c r="D4" s="110"/>
      <c r="E4" s="110"/>
      <c r="F4" s="60" t="s">
        <v>217</v>
      </c>
      <c r="G4" s="60" t="s">
        <v>231</v>
      </c>
    </row>
    <row r="5" spans="2:7" ht="77.25" customHeight="1" thickBot="1" x14ac:dyDescent="0.3">
      <c r="B5" s="61" t="s">
        <v>87</v>
      </c>
      <c r="C5" s="62">
        <v>1</v>
      </c>
      <c r="D5" s="62">
        <v>1</v>
      </c>
      <c r="E5" s="63" t="s">
        <v>218</v>
      </c>
      <c r="F5" s="64">
        <v>0.25</v>
      </c>
      <c r="G5" s="64">
        <v>0.5</v>
      </c>
    </row>
    <row r="6" spans="2:7" ht="51.75" customHeight="1" thickBot="1" x14ac:dyDescent="0.3">
      <c r="B6" s="61" t="s">
        <v>88</v>
      </c>
      <c r="C6" s="62">
        <v>1</v>
      </c>
      <c r="D6" s="62">
        <v>1</v>
      </c>
      <c r="E6" s="63" t="s">
        <v>219</v>
      </c>
      <c r="F6" s="64">
        <v>0.33</v>
      </c>
      <c r="G6" s="64">
        <v>0.66</v>
      </c>
    </row>
    <row r="7" spans="2:7" ht="39" thickBot="1" x14ac:dyDescent="0.3">
      <c r="B7" s="61" t="s">
        <v>89</v>
      </c>
      <c r="C7" s="62">
        <v>3</v>
      </c>
      <c r="D7" s="62">
        <v>7</v>
      </c>
      <c r="E7" s="63" t="s">
        <v>220</v>
      </c>
      <c r="F7" s="64">
        <v>0.22</v>
      </c>
      <c r="G7" s="64">
        <v>0.67</v>
      </c>
    </row>
    <row r="8" spans="2:7" ht="39" thickBot="1" x14ac:dyDescent="0.3">
      <c r="B8" s="61" t="s">
        <v>90</v>
      </c>
      <c r="C8" s="62">
        <v>2</v>
      </c>
      <c r="D8" s="62">
        <v>2</v>
      </c>
      <c r="E8" s="63" t="s">
        <v>221</v>
      </c>
      <c r="F8" s="62" t="s">
        <v>78</v>
      </c>
      <c r="G8" s="64">
        <v>0.5</v>
      </c>
    </row>
    <row r="9" spans="2:7" ht="25.5" x14ac:dyDescent="0.25">
      <c r="B9" s="111" t="s">
        <v>91</v>
      </c>
      <c r="C9" s="113">
        <v>1</v>
      </c>
      <c r="D9" s="113">
        <v>1</v>
      </c>
      <c r="E9" s="65" t="s">
        <v>222</v>
      </c>
      <c r="F9" s="107">
        <v>0.25</v>
      </c>
      <c r="G9" s="107">
        <v>0.66</v>
      </c>
    </row>
    <row r="10" spans="2:7" ht="39" customHeight="1" thickBot="1" x14ac:dyDescent="0.3">
      <c r="B10" s="112"/>
      <c r="C10" s="114"/>
      <c r="D10" s="114"/>
      <c r="E10" s="63" t="s">
        <v>223</v>
      </c>
      <c r="F10" s="108"/>
      <c r="G10" s="108"/>
    </row>
    <row r="11" spans="2:7" ht="51.75" customHeight="1" thickBot="1" x14ac:dyDescent="0.3">
      <c r="B11" s="61" t="s">
        <v>92</v>
      </c>
      <c r="C11" s="62">
        <v>2</v>
      </c>
      <c r="D11" s="62">
        <v>2</v>
      </c>
      <c r="E11" s="63" t="s">
        <v>224</v>
      </c>
      <c r="F11" s="64">
        <v>0.33</v>
      </c>
      <c r="G11" s="64">
        <v>0.66</v>
      </c>
    </row>
    <row r="12" spans="2:7" ht="26.25" thickBot="1" x14ac:dyDescent="0.3">
      <c r="B12" s="61" t="s">
        <v>93</v>
      </c>
      <c r="C12" s="62">
        <v>2</v>
      </c>
      <c r="D12" s="62">
        <v>2</v>
      </c>
      <c r="E12" s="63" t="s">
        <v>225</v>
      </c>
      <c r="F12" s="64">
        <v>0.33</v>
      </c>
      <c r="G12" s="64">
        <v>0.66</v>
      </c>
    </row>
    <row r="13" spans="2:7" ht="77.25" customHeight="1" thickBot="1" x14ac:dyDescent="0.3">
      <c r="B13" s="61" t="s">
        <v>94</v>
      </c>
      <c r="C13" s="62">
        <v>1</v>
      </c>
      <c r="D13" s="62">
        <v>1</v>
      </c>
      <c r="E13" s="63" t="s">
        <v>218</v>
      </c>
      <c r="F13" s="64">
        <v>0.33</v>
      </c>
      <c r="G13" s="64">
        <v>0.5</v>
      </c>
    </row>
    <row r="14" spans="2:7" ht="25.5" x14ac:dyDescent="0.25">
      <c r="B14" s="111" t="s">
        <v>95</v>
      </c>
      <c r="C14" s="113">
        <v>3</v>
      </c>
      <c r="D14" s="113">
        <v>3</v>
      </c>
      <c r="E14" s="65" t="s">
        <v>226</v>
      </c>
      <c r="F14" s="107">
        <v>0.33</v>
      </c>
      <c r="G14" s="107">
        <v>0.66</v>
      </c>
    </row>
    <row r="15" spans="2:7" ht="39" thickBot="1" x14ac:dyDescent="0.3">
      <c r="B15" s="112"/>
      <c r="C15" s="114"/>
      <c r="D15" s="114"/>
      <c r="E15" s="63" t="s">
        <v>227</v>
      </c>
      <c r="F15" s="108"/>
      <c r="G15" s="108"/>
    </row>
    <row r="16" spans="2:7" ht="39" thickBot="1" x14ac:dyDescent="0.3">
      <c r="B16" s="61" t="s">
        <v>96</v>
      </c>
      <c r="C16" s="62">
        <v>2</v>
      </c>
      <c r="D16" s="62">
        <v>2</v>
      </c>
      <c r="E16" s="63" t="s">
        <v>228</v>
      </c>
      <c r="F16" s="64">
        <v>0.5</v>
      </c>
      <c r="G16" s="64">
        <v>0.75</v>
      </c>
    </row>
    <row r="17" spans="2:7" ht="39" thickBot="1" x14ac:dyDescent="0.3">
      <c r="B17" s="61" t="s">
        <v>97</v>
      </c>
      <c r="C17" s="62">
        <v>3</v>
      </c>
      <c r="D17" s="62">
        <v>4</v>
      </c>
      <c r="E17" s="63" t="s">
        <v>228</v>
      </c>
      <c r="F17" s="64">
        <v>0.42</v>
      </c>
      <c r="G17" s="64">
        <v>0.84</v>
      </c>
    </row>
    <row r="18" spans="2:7" ht="51.75" customHeight="1" thickBot="1" x14ac:dyDescent="0.3">
      <c r="B18" s="61" t="s">
        <v>85</v>
      </c>
      <c r="C18" s="62">
        <v>1</v>
      </c>
      <c r="D18" s="62">
        <v>1</v>
      </c>
      <c r="E18" s="63" t="s">
        <v>224</v>
      </c>
      <c r="F18" s="64">
        <v>0</v>
      </c>
      <c r="G18" s="64">
        <v>0.2</v>
      </c>
    </row>
    <row r="19" spans="2:7" ht="39" thickBot="1" x14ac:dyDescent="0.3">
      <c r="B19" s="61" t="s">
        <v>98</v>
      </c>
      <c r="C19" s="62">
        <v>2</v>
      </c>
      <c r="D19" s="62">
        <v>2</v>
      </c>
      <c r="E19" s="63" t="s">
        <v>228</v>
      </c>
      <c r="F19" s="64">
        <v>0.38</v>
      </c>
      <c r="G19" s="64">
        <v>0.88</v>
      </c>
    </row>
    <row r="20" spans="2:7" ht="39" thickBot="1" x14ac:dyDescent="0.3">
      <c r="B20" s="61" t="s">
        <v>99</v>
      </c>
      <c r="C20" s="62">
        <v>3</v>
      </c>
      <c r="D20" s="62">
        <v>3</v>
      </c>
      <c r="E20" s="63" t="s">
        <v>228</v>
      </c>
      <c r="F20" s="64">
        <v>0.3</v>
      </c>
      <c r="G20" s="64">
        <v>0.72</v>
      </c>
    </row>
    <row r="21" spans="2:7" ht="39" thickBot="1" x14ac:dyDescent="0.3">
      <c r="B21" s="61" t="s">
        <v>100</v>
      </c>
      <c r="C21" s="62">
        <v>3</v>
      </c>
      <c r="D21" s="62">
        <v>3</v>
      </c>
      <c r="E21" s="63" t="s">
        <v>228</v>
      </c>
      <c r="F21" s="64">
        <v>0.3</v>
      </c>
      <c r="G21" s="64"/>
    </row>
    <row r="22" spans="2:7" ht="26.25" thickBot="1" x14ac:dyDescent="0.3">
      <c r="B22" s="61" t="s">
        <v>101</v>
      </c>
      <c r="C22" s="62">
        <v>2</v>
      </c>
      <c r="D22" s="62">
        <v>2</v>
      </c>
      <c r="E22" s="63" t="s">
        <v>223</v>
      </c>
      <c r="F22" s="64">
        <v>0.28999999999999998</v>
      </c>
      <c r="G22" s="64"/>
    </row>
    <row r="23" spans="2:7" ht="26.25" thickBot="1" x14ac:dyDescent="0.3">
      <c r="B23" s="61" t="s">
        <v>102</v>
      </c>
      <c r="C23" s="62">
        <v>3</v>
      </c>
      <c r="D23" s="62">
        <v>7</v>
      </c>
      <c r="E23" s="63" t="s">
        <v>229</v>
      </c>
      <c r="F23" s="64">
        <v>0.33</v>
      </c>
      <c r="G23" s="64"/>
    </row>
    <row r="24" spans="2:7" ht="15.75" thickBot="1" x14ac:dyDescent="0.3">
      <c r="B24" s="61" t="s">
        <v>230</v>
      </c>
      <c r="C24" s="66">
        <v>35</v>
      </c>
      <c r="D24" s="66">
        <v>44</v>
      </c>
      <c r="E24" s="67"/>
      <c r="F24" s="67"/>
      <c r="G24" s="35"/>
    </row>
  </sheetData>
  <mergeCells count="14">
    <mergeCell ref="G9:G10"/>
    <mergeCell ref="G14:G15"/>
    <mergeCell ref="B3:B4"/>
    <mergeCell ref="C3:C4"/>
    <mergeCell ref="D3:D4"/>
    <mergeCell ref="E3:E4"/>
    <mergeCell ref="B9:B10"/>
    <mergeCell ref="C9:C10"/>
    <mergeCell ref="D9:D10"/>
    <mergeCell ref="F9:F10"/>
    <mergeCell ref="B14:B15"/>
    <mergeCell ref="C14:C15"/>
    <mergeCell ref="D14:D15"/>
    <mergeCell ref="F14:F15"/>
  </mergeCells>
  <phoneticPr fontId="2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92D050"/>
  </sheetPr>
  <dimension ref="A1:N12"/>
  <sheetViews>
    <sheetView topLeftCell="G1" workbookViewId="0">
      <selection activeCell="O1" sqref="O1:Q1048576"/>
    </sheetView>
  </sheetViews>
  <sheetFormatPr baseColWidth="10" defaultRowHeight="14.25" x14ac:dyDescent="0.2"/>
  <cols>
    <col min="1" max="1" width="8.7109375" style="16" customWidth="1"/>
    <col min="2" max="2" width="36.7109375" style="16" customWidth="1"/>
    <col min="3" max="3" width="16.140625" style="13" customWidth="1"/>
    <col min="4" max="4" width="14.5703125" style="16" customWidth="1"/>
    <col min="5" max="5" width="10.7109375" style="16" customWidth="1"/>
    <col min="6" max="6" width="16.28515625" style="16" customWidth="1"/>
    <col min="7" max="7" width="48" style="16" customWidth="1"/>
    <col min="8" max="8" width="9.5703125" style="16" bestFit="1" customWidth="1"/>
    <col min="9" max="9" width="14.5703125" style="16" bestFit="1" customWidth="1"/>
    <col min="10" max="10" width="9.140625" style="16" bestFit="1" customWidth="1"/>
    <col min="11" max="11" width="14.85546875" style="16" bestFit="1" customWidth="1"/>
    <col min="12" max="12" width="14.140625" style="16" customWidth="1"/>
    <col min="13" max="13" width="15.140625" style="16" customWidth="1"/>
    <col min="14" max="14" width="31" style="16" customWidth="1"/>
    <col min="15" max="16384" width="11.42578125" style="16"/>
  </cols>
  <sheetData>
    <row r="1" spans="1:14" ht="14.25" customHeight="1" x14ac:dyDescent="0.2">
      <c r="A1" s="115" t="str">
        <f>'[2]CONTEXTO ESTRATEGICO'!A1</f>
        <v>EMPRESA DE RENOVACIÓN Y DESARROLLO URBANO DE BOGOTÁ</v>
      </c>
      <c r="B1" s="116"/>
      <c r="C1" s="116"/>
      <c r="D1" s="116"/>
      <c r="E1" s="116"/>
      <c r="F1" s="116"/>
      <c r="G1" s="116"/>
      <c r="H1" s="116"/>
      <c r="I1" s="116"/>
      <c r="J1" s="116"/>
      <c r="K1" s="116"/>
      <c r="L1" s="116"/>
      <c r="M1" s="116"/>
      <c r="N1" s="117"/>
    </row>
    <row r="2" spans="1:14" ht="14.25" customHeight="1" x14ac:dyDescent="0.2">
      <c r="A2" s="118" t="s">
        <v>48</v>
      </c>
      <c r="B2" s="119"/>
      <c r="C2" s="119"/>
      <c r="D2" s="119"/>
      <c r="E2" s="119"/>
      <c r="F2" s="119"/>
      <c r="G2" s="119"/>
      <c r="H2" s="119"/>
      <c r="I2" s="119"/>
      <c r="J2" s="119"/>
      <c r="K2" s="119"/>
      <c r="L2" s="119"/>
      <c r="M2" s="119"/>
      <c r="N2" s="120"/>
    </row>
    <row r="3" spans="1:14" s="15" customFormat="1" ht="22.5" customHeight="1" x14ac:dyDescent="0.2">
      <c r="A3" s="123" t="s">
        <v>0</v>
      </c>
      <c r="B3" s="123"/>
      <c r="C3" s="122" t="s">
        <v>1</v>
      </c>
      <c r="D3" s="122"/>
      <c r="E3" s="122"/>
      <c r="F3" s="122"/>
      <c r="G3" s="122"/>
      <c r="H3" s="122"/>
      <c r="I3" s="122"/>
      <c r="J3" s="122"/>
      <c r="K3" s="122"/>
      <c r="L3" s="122"/>
      <c r="M3" s="122"/>
      <c r="N3" s="122"/>
    </row>
    <row r="4" spans="1:14" s="15" customFormat="1" ht="15" x14ac:dyDescent="0.2">
      <c r="A4" s="123"/>
      <c r="B4" s="123"/>
      <c r="C4" s="122"/>
      <c r="D4" s="122"/>
      <c r="E4" s="122"/>
      <c r="F4" s="122"/>
      <c r="G4" s="122"/>
      <c r="H4" s="122"/>
      <c r="I4" s="122"/>
      <c r="J4" s="122"/>
      <c r="K4" s="122"/>
      <c r="L4" s="122"/>
      <c r="M4" s="122"/>
      <c r="N4" s="122"/>
    </row>
    <row r="5" spans="1:14" s="21" customFormat="1" ht="63" customHeight="1" x14ac:dyDescent="0.3">
      <c r="A5" s="121" t="str">
        <f>'[2]CONTEXTO ESTRATEGICO'!A12</f>
        <v>GESTIÓN DE GRUPOS DE INTERÉS</v>
      </c>
      <c r="B5" s="121"/>
      <c r="C5" s="121" t="str">
        <f>[2]ANALISIS!C8</f>
        <v>Desarrollar estrategias de comunicación para los diferentes públicos objetivo a nivel interno y externo, que permitan transmitir la información de manera veraz, clara y oportuna.</v>
      </c>
      <c r="D5" s="121"/>
      <c r="E5" s="121"/>
      <c r="F5" s="121"/>
      <c r="G5" s="121"/>
      <c r="H5" s="121"/>
      <c r="I5" s="121"/>
      <c r="J5" s="121"/>
      <c r="K5" s="121"/>
      <c r="L5" s="121"/>
      <c r="M5" s="121"/>
      <c r="N5" s="121"/>
    </row>
    <row r="6" spans="1:14" s="17" customFormat="1" ht="12" x14ac:dyDescent="0.2">
      <c r="A6" s="85" t="s">
        <v>2</v>
      </c>
      <c r="B6" s="85" t="s">
        <v>3</v>
      </c>
      <c r="C6" s="88" t="s">
        <v>34</v>
      </c>
      <c r="D6" s="88" t="s">
        <v>4</v>
      </c>
      <c r="E6" s="88"/>
      <c r="F6" s="88" t="s">
        <v>33</v>
      </c>
      <c r="G6" s="88" t="s">
        <v>11</v>
      </c>
      <c r="H6" s="88" t="s">
        <v>12</v>
      </c>
      <c r="I6" s="88" t="s">
        <v>5</v>
      </c>
      <c r="J6" s="88"/>
      <c r="K6" s="88"/>
      <c r="L6" s="88" t="s">
        <v>6</v>
      </c>
      <c r="M6" s="88" t="s">
        <v>7</v>
      </c>
      <c r="N6" s="88" t="s">
        <v>8</v>
      </c>
    </row>
    <row r="7" spans="1:14" s="17" customFormat="1" ht="24" x14ac:dyDescent="0.2">
      <c r="A7" s="85"/>
      <c r="B7" s="85"/>
      <c r="C7" s="88"/>
      <c r="D7" s="11" t="s">
        <v>9</v>
      </c>
      <c r="E7" s="11" t="s">
        <v>10</v>
      </c>
      <c r="F7" s="88"/>
      <c r="G7" s="88"/>
      <c r="H7" s="88"/>
      <c r="I7" s="11" t="s">
        <v>13</v>
      </c>
      <c r="J7" s="11" t="s">
        <v>14</v>
      </c>
      <c r="K7" s="11" t="s">
        <v>15</v>
      </c>
      <c r="L7" s="88"/>
      <c r="M7" s="88"/>
      <c r="N7" s="88"/>
    </row>
    <row r="8" spans="1:14" s="22" customFormat="1" ht="213.75" customHeight="1" x14ac:dyDescent="0.2">
      <c r="A8" s="4" t="str">
        <f>[2]IDENTIFICACIÓN!A12</f>
        <v>R1</v>
      </c>
      <c r="B8" s="4" t="str">
        <f>'[2]CONTEXTO ESTRATEGICO'!J12</f>
        <v>Posibilidad de divulgación de información incompleta, confusa e inoportuna.</v>
      </c>
      <c r="C8" s="26" t="s">
        <v>35</v>
      </c>
      <c r="D8" s="4">
        <f>[2]ANALISIS!C11</f>
        <v>1</v>
      </c>
      <c r="E8" s="4">
        <f>[2]ANALISIS!D11</f>
        <v>4</v>
      </c>
      <c r="F8" s="20" t="str">
        <f>[2]ANALISIS!H11</f>
        <v>ZONA RIESGO ALTA</v>
      </c>
      <c r="G8" s="4" t="str">
        <f>CONCATENATE('[2]VALORACION CONTROLES'!C12,". ",'[2]VALORACION CONTROLES'!C13,". ",'[2]VALORACION CONTROLES'!C14)</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H8" s="5" t="str">
        <f>'[2]VALORACIÓN DEL RIESGO'!F11</f>
        <v>IMPACTO</v>
      </c>
      <c r="I8" s="4">
        <f>IF(B8="",0,(IF('[2]VALORACIÓN DEL RIESGO'!J11&lt;50,'[2]MAPA DE RIESGO'!C13,(IF(AND('[2]VALORACIÓN DEL RIESGO'!J11&gt;=51,H8="IMPACTO"),D8,(IF(AND('[2]VALORACIÓN DEL RIESGO'!J11&gt;=51,'[2]VALORACIÓN DEL RIESGO'!J11&lt;=75,H8="PROBABILIDAD"),(IF(D8-1&lt;=0,1,D8-1)),(IF(AND('[2]VALORACIÓN DEL RIESGO'!J11&gt;=76,'[2]VALORACIÓN DEL RIESGO'!J11&lt;=100,H8="PROBABILIDAD"),(IF(D8-2&lt;=0,1,D8-2)))))))))))</f>
        <v>1</v>
      </c>
      <c r="J8" s="4">
        <f>IF(B8="",0,(IF('[2]VALORACIÓN DEL RIESGO'!J11&lt;50,'[2]MAPA DE RIESGO'!D13,(IF(AND('[2]VALORACIÓN DEL RIESGO'!J11&gt;=51,H8="PROBABILIDAD"),E8,(IF(AND('[2]VALORACIÓN DEL RIESGO'!J11&gt;=51,'[2]VALORACIÓN DEL RIESGO'!J11&lt;=75,H8="IMPACTO"),(IF(E8-1&lt;=0,1,E8-1)),(IF(AND('[2]VALORACIÓN DEL RIESGO'!J11&gt;=76,'[2]VALORACIÓN DEL RIESGO'!J11&lt;=100,H8="IMPACTO"),(IF(E8-2&lt;=0,1,E8-2)))))))))))</f>
        <v>2</v>
      </c>
      <c r="K8" s="4">
        <f>(I8*J8)*4</f>
        <v>8</v>
      </c>
      <c r="L8" s="20" t="str">
        <f>IF(OR(AND(I8=3,J8=4),AND(I8=2,J8=5),AND(K8&gt;=52,K8&lt;=100)),"ZONA RIESGO EXTREMA",IF(OR(AND(I8=5,J8=2),AND(I8=4,J8=3),AND(I8=1,J8=4),AND(K8=20),AND(K8&gt;=28,K8&lt;=48)),"ZONA RIESGO ALTA",IF(OR(AND(I8=1,J8=3),AND(I8=4,J8=1),AND(K8=24)),"ZONA RIESGO MODERADA",IF(AND(K8&gt;=4,K8&lt;=16),"ZONA RIESGO BAJA"))))</f>
        <v>ZONA RIESGO BAJA</v>
      </c>
      <c r="M8" s="4" t="str">
        <f>[2]ANALISIS!I11</f>
        <v>EVITAR EL RIESGO</v>
      </c>
      <c r="N8" s="4" t="str">
        <f>[2]ANALISIS!J11</f>
        <v>Validar los datos con el responsable del proceso que suministra la información antes de su divulgación.</v>
      </c>
    </row>
    <row r="9" spans="1:14" s="15" customFormat="1" ht="15" x14ac:dyDescent="0.2"/>
    <row r="10" spans="1:14" s="13" customFormat="1" ht="15" x14ac:dyDescent="0.25">
      <c r="A10" s="124" t="s">
        <v>41</v>
      </c>
      <c r="B10" s="124"/>
      <c r="C10" s="124" t="s">
        <v>42</v>
      </c>
      <c r="D10" s="124"/>
      <c r="E10" s="124" t="s">
        <v>43</v>
      </c>
      <c r="F10" s="124"/>
      <c r="G10" s="124"/>
    </row>
    <row r="11" spans="1:14" s="18" customFormat="1" ht="69.75" customHeight="1" x14ac:dyDescent="0.25">
      <c r="A11" s="125" t="s">
        <v>46</v>
      </c>
      <c r="B11" s="125"/>
      <c r="C11" s="125" t="s">
        <v>47</v>
      </c>
      <c r="D11" s="125"/>
      <c r="E11" s="125" t="s">
        <v>45</v>
      </c>
      <c r="F11" s="125"/>
      <c r="G11" s="125"/>
    </row>
    <row r="12" spans="1:14" s="18" customFormat="1" ht="14.25" customHeight="1" x14ac:dyDescent="0.25">
      <c r="A12" s="78" t="s">
        <v>74</v>
      </c>
      <c r="B12" s="80"/>
      <c r="C12" s="80"/>
      <c r="D12" s="80"/>
      <c r="E12" s="80"/>
      <c r="F12" s="80"/>
      <c r="G12" s="79"/>
    </row>
  </sheetData>
  <mergeCells count="24">
    <mergeCell ref="A3:B4"/>
    <mergeCell ref="A12:G12"/>
    <mergeCell ref="C10:D10"/>
    <mergeCell ref="C11:D11"/>
    <mergeCell ref="E10:G10"/>
    <mergeCell ref="E11:G11"/>
    <mergeCell ref="A10:B10"/>
    <mergeCell ref="A11:B11"/>
    <mergeCell ref="L6:L7"/>
    <mergeCell ref="A1:N1"/>
    <mergeCell ref="A2:N2"/>
    <mergeCell ref="A5:B5"/>
    <mergeCell ref="A6:A7"/>
    <mergeCell ref="B6:B7"/>
    <mergeCell ref="D6:E6"/>
    <mergeCell ref="I6:K6"/>
    <mergeCell ref="G6:G7"/>
    <mergeCell ref="H6:H7"/>
    <mergeCell ref="C5:N5"/>
    <mergeCell ref="C3:N4"/>
    <mergeCell ref="M6:M7"/>
    <mergeCell ref="N6:N7"/>
    <mergeCell ref="C6:C7"/>
    <mergeCell ref="F6:F7"/>
  </mergeCells>
  <conditionalFormatting sqref="F8 L8">
    <cfRule type="cellIs" dxfId="159" priority="8" stopIfTrue="1" operator="equal">
      <formula>"INACEPTABLE"</formula>
    </cfRule>
    <cfRule type="cellIs" dxfId="158" priority="9" stopIfTrue="1" operator="equal">
      <formula>"IMPORTANTE"</formula>
    </cfRule>
    <cfRule type="cellIs" dxfId="157" priority="10" stopIfTrue="1" operator="equal">
      <formula>"MODERADO"</formula>
    </cfRule>
  </conditionalFormatting>
  <conditionalFormatting sqref="F8 L8">
    <cfRule type="cellIs" dxfId="156" priority="7" stopIfTrue="1" operator="equal">
      <formula>"TOLERABLE"</formula>
    </cfRule>
  </conditionalFormatting>
  <conditionalFormatting sqref="F8 L8">
    <cfRule type="cellIs" dxfId="155" priority="5" stopIfTrue="1" operator="equal">
      <formula>"ZONA RIESGO ALTA"</formula>
    </cfRule>
    <cfRule type="cellIs" dxfId="154" priority="6" stopIfTrue="1" operator="equal">
      <formula>"ZONA RIESGO EXTREMA"</formula>
    </cfRule>
  </conditionalFormatting>
  <conditionalFormatting sqref="F8 L8">
    <cfRule type="cellIs" dxfId="153" priority="3" stopIfTrue="1" operator="equal">
      <formula>"ZONA RIESGO BAJA"</formula>
    </cfRule>
    <cfRule type="cellIs" dxfId="152" priority="4" stopIfTrue="1" operator="equal">
      <formula>"ZONA RIESGO MODERADA"</formula>
    </cfRule>
  </conditionalFormatting>
  <conditionalFormatting sqref="F8 L8">
    <cfRule type="cellIs" dxfId="151" priority="1" stopIfTrue="1" operator="equal">
      <formula>"ZONA RIESGO MODERADA"</formula>
    </cfRule>
    <cfRule type="cellIs" dxfId="15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100-000000000000}"/>
    <dataValidation allowBlank="1" showInputMessage="1" showErrorMessage="1" prompt="Es la materialización del riesgo y las consecuencias de su aparición. Su escala es: 5 bajo impacto, 10 medio, 20 alto impacto._x000a_" sqref="E7" xr:uid="{00000000-0002-0000-01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100-000002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rgb="FF92D050"/>
  </sheetPr>
  <dimension ref="A1:N16"/>
  <sheetViews>
    <sheetView topLeftCell="A8" workbookViewId="0">
      <selection activeCell="A13" sqref="A13:B13"/>
    </sheetView>
  </sheetViews>
  <sheetFormatPr baseColWidth="10" defaultRowHeight="14.25" x14ac:dyDescent="0.2"/>
  <cols>
    <col min="1" max="1" width="8.7109375" style="10" customWidth="1"/>
    <col min="2" max="2" width="36.7109375" style="10" customWidth="1"/>
    <col min="3" max="3" width="16.140625" style="13" customWidth="1"/>
    <col min="4" max="4" width="14.28515625" style="10" customWidth="1"/>
    <col min="5" max="5" width="12.5703125" style="10" customWidth="1"/>
    <col min="6" max="6" width="16.28515625" style="10" customWidth="1"/>
    <col min="7" max="7" width="50.5703125" style="10" customWidth="1"/>
    <col min="8" max="8" width="15" style="10" bestFit="1" customWidth="1"/>
    <col min="9" max="9" width="13.28515625" style="10" bestFit="1" customWidth="1"/>
    <col min="10" max="10" width="8.5703125" style="10" bestFit="1" customWidth="1"/>
    <col min="11" max="11" width="13.28515625" style="10" bestFit="1" customWidth="1"/>
    <col min="12" max="12" width="12.5703125" style="10" customWidth="1"/>
    <col min="13" max="13" width="16.5703125" style="10" customWidth="1"/>
    <col min="14" max="14" width="31" style="10" customWidth="1"/>
    <col min="15" max="16384" width="11.42578125" style="10"/>
  </cols>
  <sheetData>
    <row r="1" spans="1:14" ht="14.25" customHeight="1" x14ac:dyDescent="0.2">
      <c r="A1" s="126" t="str">
        <f>'[3]CONTEXTO ESTRATEGICO'!A1</f>
        <v>EMPRESA DE RENOVACIÓN Y DESARROLLO URBANO DE BOGOTÁ</v>
      </c>
      <c r="B1" s="127"/>
      <c r="C1" s="127"/>
      <c r="D1" s="127"/>
      <c r="E1" s="127"/>
      <c r="F1" s="127"/>
      <c r="G1" s="127"/>
      <c r="H1" s="127"/>
      <c r="I1" s="127"/>
      <c r="J1" s="127"/>
      <c r="K1" s="127"/>
      <c r="L1" s="127"/>
      <c r="M1" s="127"/>
      <c r="N1" s="128"/>
    </row>
    <row r="2" spans="1:14" ht="14.25" customHeight="1" x14ac:dyDescent="0.2">
      <c r="A2" s="129" t="s">
        <v>48</v>
      </c>
      <c r="B2" s="130"/>
      <c r="C2" s="130"/>
      <c r="D2" s="130"/>
      <c r="E2" s="130"/>
      <c r="F2" s="130"/>
      <c r="G2" s="130"/>
      <c r="H2" s="130"/>
      <c r="I2" s="130"/>
      <c r="J2" s="130"/>
      <c r="K2" s="130"/>
      <c r="L2" s="130"/>
      <c r="M2" s="130"/>
      <c r="N2" s="131"/>
    </row>
    <row r="3" spans="1:14" s="9" customFormat="1" ht="22.5" customHeight="1" x14ac:dyDescent="0.2">
      <c r="A3" s="123" t="s">
        <v>0</v>
      </c>
      <c r="B3" s="123"/>
      <c r="C3" s="122" t="s">
        <v>1</v>
      </c>
      <c r="D3" s="122"/>
      <c r="E3" s="122"/>
      <c r="F3" s="122"/>
      <c r="G3" s="122"/>
      <c r="H3" s="122"/>
      <c r="I3" s="122"/>
      <c r="J3" s="122"/>
      <c r="K3" s="122"/>
      <c r="L3" s="122"/>
      <c r="M3" s="122"/>
      <c r="N3" s="122"/>
    </row>
    <row r="4" spans="1:14" s="9" customFormat="1" ht="15" x14ac:dyDescent="0.2">
      <c r="A4" s="123"/>
      <c r="B4" s="123"/>
      <c r="C4" s="122"/>
      <c r="D4" s="122"/>
      <c r="E4" s="122"/>
      <c r="F4" s="122"/>
      <c r="G4" s="122"/>
      <c r="H4" s="122"/>
      <c r="I4" s="122"/>
      <c r="J4" s="122"/>
      <c r="K4" s="122"/>
      <c r="L4" s="122"/>
      <c r="M4" s="122"/>
      <c r="N4" s="122"/>
    </row>
    <row r="5" spans="1:14" s="23" customFormat="1" ht="63" customHeight="1" x14ac:dyDescent="0.3">
      <c r="A5" s="121" t="str">
        <f>'[3]CONTEXTO ESTRATEGICO'!A12</f>
        <v>FORMULACIÓN DE INSTRUMENTOS</v>
      </c>
      <c r="B5" s="121"/>
      <c r="C5" s="121" t="str">
        <f>[3]ANALISIS!C8</f>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
      <c r="D5" s="121"/>
      <c r="E5" s="121"/>
      <c r="F5" s="121"/>
      <c r="G5" s="121"/>
      <c r="H5" s="121"/>
      <c r="I5" s="121"/>
      <c r="J5" s="121"/>
      <c r="K5" s="121"/>
      <c r="L5" s="121"/>
      <c r="M5" s="121"/>
      <c r="N5" s="121"/>
    </row>
    <row r="6" spans="1:14" s="19" customFormat="1" ht="12" x14ac:dyDescent="0.2">
      <c r="A6" s="85" t="s">
        <v>2</v>
      </c>
      <c r="B6" s="85" t="s">
        <v>3</v>
      </c>
      <c r="C6" s="88" t="s">
        <v>34</v>
      </c>
      <c r="D6" s="88" t="s">
        <v>4</v>
      </c>
      <c r="E6" s="88"/>
      <c r="F6" s="88" t="s">
        <v>33</v>
      </c>
      <c r="G6" s="88" t="s">
        <v>11</v>
      </c>
      <c r="H6" s="88" t="s">
        <v>12</v>
      </c>
      <c r="I6" s="88" t="s">
        <v>5</v>
      </c>
      <c r="J6" s="88"/>
      <c r="K6" s="88"/>
      <c r="L6" s="88" t="s">
        <v>6</v>
      </c>
      <c r="M6" s="88" t="s">
        <v>7</v>
      </c>
      <c r="N6" s="88" t="s">
        <v>8</v>
      </c>
    </row>
    <row r="7" spans="1:14" s="19" customFormat="1" ht="24" x14ac:dyDescent="0.2">
      <c r="A7" s="85"/>
      <c r="B7" s="85"/>
      <c r="C7" s="88"/>
      <c r="D7" s="11" t="s">
        <v>9</v>
      </c>
      <c r="E7" s="11" t="s">
        <v>10</v>
      </c>
      <c r="F7" s="88"/>
      <c r="G7" s="88"/>
      <c r="H7" s="88"/>
      <c r="I7" s="11" t="s">
        <v>13</v>
      </c>
      <c r="J7" s="11" t="s">
        <v>14</v>
      </c>
      <c r="K7" s="11" t="s">
        <v>15</v>
      </c>
      <c r="L7" s="88"/>
      <c r="M7" s="88"/>
      <c r="N7" s="88"/>
    </row>
    <row r="8" spans="1:14" s="25" customFormat="1" ht="214.5" customHeight="1" x14ac:dyDescent="0.2">
      <c r="A8" s="4" t="str">
        <f>[3]IDENTIFICACIÓN!A12</f>
        <v>R1</v>
      </c>
      <c r="B8" s="4" t="str">
        <f>'[3]CONTEXTO ESTRATEGICO'!J12</f>
        <v>Posibilidad de discrecionalidad en la toma de decisiones o uso indebido de información privilegiada para favorecimiento de un interés particular.</v>
      </c>
      <c r="C8" s="26" t="s">
        <v>40</v>
      </c>
      <c r="D8" s="4">
        <f>[3]ANALISIS!C11</f>
        <v>2</v>
      </c>
      <c r="E8" s="4">
        <f>[3]ANALISIS!D11</f>
        <v>4</v>
      </c>
      <c r="F8" s="24" t="str">
        <f>[3]ANALISIS!H11</f>
        <v>ZONA RIESGO ALTA</v>
      </c>
      <c r="G8" s="4" t="str">
        <f>CONCATENATE('[3]VALORACION CONTROLES'!C12,". ",'[3]VALORACION CONTROLES'!C13,". ",'[3]VALORACION CONTROLES'!C14)</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H8" s="5" t="str">
        <f>'[3]VALORACIÓN DEL RIESGO'!F11</f>
        <v>PROBABILIDAD</v>
      </c>
      <c r="I8" s="4">
        <f>IF(B8="",0,(IF('[3]VALORACIÓN DEL RIESGO'!J11&lt;50,'[3]MAPA DE RIESGO'!C13,(IF(AND('[3]VALORACIÓN DEL RIESGO'!J11&gt;=51,H8="IMPACTO"),D8,(IF(AND('[3]VALORACIÓN DEL RIESGO'!J11&gt;=51,'[3]VALORACIÓN DEL RIESGO'!J11&lt;=75,H8="PROBABILIDAD"),(IF(D8-1&lt;=0,1,D8-1)),(IF(AND('[3]VALORACIÓN DEL RIESGO'!J11&gt;=76,'[3]VALORACIÓN DEL RIESGO'!J11&lt;=100,H8="PROBABILIDAD"),(IF(D8-2&lt;=0,1,D8-2)))))))))))</f>
        <v>1</v>
      </c>
      <c r="J8" s="4">
        <f>IF(B8="",0,(IF('[3]VALORACIÓN DEL RIESGO'!J11&lt;50,'[3]MAPA DE RIESGO'!D13,(IF(AND('[3]VALORACIÓN DEL RIESGO'!J11&gt;=51,H8="PROBABILIDAD"),E8,(IF(AND('[3]VALORACIÓN DEL RIESGO'!J11&gt;=51,'[3]VALORACIÓN DEL RIESGO'!J11&lt;=75,H8="IMPACTO"),(IF(E8-1&lt;=0,1,E8-1)),(IF(AND('[3]VALORACIÓN DEL RIESGO'!J11&gt;=76,'[3]VALORACIÓN DEL RIESGO'!J11&lt;=100,H8="IMPACTO"),(IF(E8-2&lt;=0,1,E8-2)))))))))))</f>
        <v>4</v>
      </c>
      <c r="K8" s="4">
        <f>(I8*J8)*4</f>
        <v>16</v>
      </c>
      <c r="L8" s="24" t="str">
        <f>IF(OR(AND(I8=3,J8=4),AND(I8=2,J8=5),AND(K8&gt;=52,K8&lt;=100)),"ZONA RIESGO EXTREMA",IF(OR(AND(I8=5,J8=2),AND(I8=4,J8=3),AND(I8=1,J8=4),AND(K8=20),AND(K8&gt;=28,K8&lt;=48)),"ZONA RIESGO ALTA",IF(OR(AND(I8=1,J8=3),AND(I8=4,J8=1),AND(K8=24)),"ZONA RIESGO MODERADA",IF(AND(K8&gt;=4,K8&lt;=16),"ZONA RIESGO BAJA"))))</f>
        <v>ZONA RIESGO ALTA</v>
      </c>
      <c r="M8" s="4" t="str">
        <f>[3]ANALISIS!I11</f>
        <v>EVITAR EL RIESGO</v>
      </c>
      <c r="N8" s="4" t="str">
        <f>[3]ANALISIS!J11</f>
        <v>1. Sensibilizar al personal en el adecuado tratamiento de datos e información confidencial.</v>
      </c>
    </row>
    <row r="9" spans="1:14" s="25" customFormat="1" ht="381" customHeight="1" x14ac:dyDescent="0.2">
      <c r="A9" s="4" t="str">
        <f>[3]IDENTIFICACIÓN!A13</f>
        <v>R2</v>
      </c>
      <c r="B9" s="4" t="str">
        <f>'[3]CONTEXTO ESTRATEGICO'!J13</f>
        <v>Posibilidad de retrasos en la formulación de los instrumentos de planeamiento.</v>
      </c>
      <c r="C9" s="26" t="s">
        <v>36</v>
      </c>
      <c r="D9" s="4">
        <f>[3]ANALISIS!C12</f>
        <v>2</v>
      </c>
      <c r="E9" s="4">
        <f>[3]ANALISIS!D12</f>
        <v>4</v>
      </c>
      <c r="F9" s="24" t="str">
        <f>[3]ANALISIS!H12</f>
        <v>ZONA RIESGO ALTA</v>
      </c>
      <c r="G9" s="4" t="str">
        <f>CONCATENATE('[3]VALORACION CONTROLES'!C13,". ",'[3]VALORACION CONTROLES'!C14,". ",'[3]VALORACION CONTROLES'!C15)</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H9" s="5" t="str">
        <f>'[3]VALORACIÓN DEL RIESGO'!F12</f>
        <v>PROBABILIDAD</v>
      </c>
      <c r="I9" s="4">
        <f>IF(B9="",0,(IF('[3]VALORACIÓN DEL RIESGO'!J12&lt;50,'[3]MAPA DE RIESGO'!C14,(IF(AND('[3]VALORACIÓN DEL RIESGO'!J12&gt;=51,H9="IMPACTO"),D9,(IF(AND('[3]VALORACIÓN DEL RIESGO'!J12&gt;=51,'[3]VALORACIÓN DEL RIESGO'!J12&lt;=75,H9="PROBABILIDAD"),(IF(D9-1&lt;=0,1,D9-1)),(IF(AND('[3]VALORACIÓN DEL RIESGO'!J12&gt;=76,'[3]VALORACIÓN DEL RIESGO'!J12&lt;=100,H9="PROBABILIDAD"),(IF(D9-2&lt;=0,1,D9-2)))))))))))</f>
        <v>2</v>
      </c>
      <c r="J9" s="4">
        <f>IF(B9="",0,(IF('[3]VALORACIÓN DEL RIESGO'!J12&lt;50,'[3]MAPA DE RIESGO'!D14,(IF(AND('[3]VALORACIÓN DEL RIESGO'!J12&gt;=51,H9="PROBABILIDAD"),E9,(IF(AND('[3]VALORACIÓN DEL RIESGO'!J12&gt;=51,'[3]VALORACIÓN DEL RIESGO'!J12&lt;=75,H9="IMPACTO"),(IF(E9-1&lt;=0,1,E9-1)),(IF(AND('[3]VALORACIÓN DEL RIESGO'!J12&gt;=76,'[3]VALORACIÓN DEL RIESGO'!J12&lt;=100,H9="IMPACTO"),(IF(E9-2&lt;=0,1,E9-2)))))))))))</f>
        <v>4</v>
      </c>
      <c r="K9" s="4">
        <f t="shared" ref="K9:K10" si="0">(I9*J9)*4</f>
        <v>32</v>
      </c>
      <c r="L9" s="24" t="str">
        <f t="shared" ref="L9:L10" si="1">IF(OR(AND(I9=3,J9=4),AND(I9=2,J9=5),AND(K9&gt;=52,K9&lt;=100)),"ZONA RIESGO EXTREMA",IF(OR(AND(I9=5,J9=2),AND(I9=4,J9=3),AND(I9=1,J9=4),AND(K9=20),AND(K9&gt;=28,K9&lt;=48)),"ZONA RIESGO ALTA",IF(OR(AND(I9=1,J9=3),AND(I9=4,J9=1),AND(K9=24)),"ZONA RIESGO MODERADA",IF(AND(K9&gt;=4,K9&lt;=16),"ZONA RIESGO BAJA"))))</f>
        <v>ZONA RIESGO ALTA</v>
      </c>
      <c r="M9" s="4" t="str">
        <f>[3]ANALISIS!I12</f>
        <v>EVITAR EL RIESGO</v>
      </c>
      <c r="N9" s="4" t="str">
        <f>[3]ANALISIS!J12</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row>
    <row r="10" spans="1:14" s="25" customFormat="1" ht="400.5" customHeight="1" x14ac:dyDescent="0.2">
      <c r="A10" s="4" t="str">
        <f>[3]IDENTIFICACIÓN!A14</f>
        <v>R3</v>
      </c>
      <c r="B10" s="4" t="str">
        <f>'[3]CONTEXTO ESTRATEGICO'!J14</f>
        <v>Posibilidad de desactualización de estudios y diseños del proyecto.</v>
      </c>
      <c r="C10" s="26" t="s">
        <v>36</v>
      </c>
      <c r="D10" s="4">
        <f>[3]ANALISIS!C13</f>
        <v>2</v>
      </c>
      <c r="E10" s="4">
        <f>[3]ANALISIS!D13</f>
        <v>4</v>
      </c>
      <c r="F10" s="24" t="str">
        <f>[3]ANALISIS!H13</f>
        <v>ZONA RIESGO ALTA</v>
      </c>
      <c r="G10" s="4" t="str">
        <f>CONCATENATE('[3]VALORACION CONTROLES'!C18,". ",'[3]VALORACION CONTROLES'!C19,". ",'[3]VALORACION CONTROLES'!C20)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H10" s="5" t="str">
        <f>'[3]VALORACIÓN DEL RIESGO'!F13</f>
        <v>PROBABILIDAD</v>
      </c>
      <c r="I10" s="4">
        <f>IF(B10="",0,(IF('[3]VALORACIÓN DEL RIESGO'!J13&lt;50,'[3]MAPA DE RIESGO'!C15,(IF(AND('[3]VALORACIÓN DEL RIESGO'!J13&gt;=51,H10="IMPACTO"),D10,(IF(AND('[3]VALORACIÓN DEL RIESGO'!J13&gt;=51,'[3]VALORACIÓN DEL RIESGO'!J13&lt;=75,H10="PROBABILIDAD"),(IF(D10-1&lt;=0,1,D10-1)),(IF(AND('[3]VALORACIÓN DEL RIESGO'!J13&gt;=76,'[3]VALORACIÓN DEL RIESGO'!J13&lt;=100,H10="PROBABILIDAD"),(IF(D10-2&lt;=0,1,D10-2)))))))))))</f>
        <v>2</v>
      </c>
      <c r="J10" s="4">
        <f>IF(B10="",0,(IF('[3]VALORACIÓN DEL RIESGO'!J13&lt;50,'[3]MAPA DE RIESGO'!D15,(IF(AND('[3]VALORACIÓN DEL RIESGO'!J13&gt;=51,H10="PROBABILIDAD"),E10,(IF(AND('[3]VALORACIÓN DEL RIESGO'!J13&gt;=51,'[3]VALORACIÓN DEL RIESGO'!J13&lt;=75,H10="IMPACTO"),(IF(E10-1&lt;=0,1,E10-1)),(IF(AND('[3]VALORACIÓN DEL RIESGO'!J13&gt;=76,'[3]VALORACIÓN DEL RIESGO'!J13&lt;=100,H10="IMPACTO"),(IF(E10-2&lt;=0,1,E10-2)))))))))))</f>
        <v>4</v>
      </c>
      <c r="K10" s="4">
        <f t="shared" si="0"/>
        <v>32</v>
      </c>
      <c r="L10" s="24" t="str">
        <f t="shared" si="1"/>
        <v>ZONA RIESGO ALTA</v>
      </c>
      <c r="M10" s="4" t="str">
        <f>[3]ANALISIS!I13</f>
        <v>EVITAR EL RIESGO</v>
      </c>
      <c r="N10" s="4" t="str">
        <f>[3]ANALISIS!J13</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row>
    <row r="11" spans="1:14" x14ac:dyDescent="0.2">
      <c r="C11" s="10"/>
    </row>
    <row r="12" spans="1:14" s="13" customFormat="1" ht="15" x14ac:dyDescent="0.25">
      <c r="A12" s="124" t="s">
        <v>41</v>
      </c>
      <c r="B12" s="124"/>
      <c r="C12" s="124" t="s">
        <v>42</v>
      </c>
      <c r="D12" s="124"/>
      <c r="E12" s="124" t="s">
        <v>43</v>
      </c>
      <c r="F12" s="124"/>
      <c r="G12" s="124"/>
    </row>
    <row r="13" spans="1:14" s="18" customFormat="1" ht="69.75" customHeight="1" x14ac:dyDescent="0.25">
      <c r="A13" s="125" t="s">
        <v>49</v>
      </c>
      <c r="B13" s="125"/>
      <c r="C13" s="125" t="s">
        <v>50</v>
      </c>
      <c r="D13" s="125"/>
      <c r="E13" s="125" t="s">
        <v>45</v>
      </c>
      <c r="F13" s="125"/>
      <c r="G13" s="125"/>
    </row>
    <row r="14" spans="1:14" s="18" customFormat="1" ht="14.25" customHeight="1" x14ac:dyDescent="0.25">
      <c r="A14" s="78" t="s">
        <v>74</v>
      </c>
      <c r="B14" s="80"/>
      <c r="C14" s="80"/>
      <c r="D14" s="80"/>
      <c r="E14" s="80"/>
      <c r="F14" s="80"/>
      <c r="G14" s="79"/>
    </row>
    <row r="15" spans="1:14" s="16" customFormat="1" x14ac:dyDescent="0.2">
      <c r="C15" s="13"/>
      <c r="D15" s="13"/>
    </row>
    <row r="16" spans="1:14" s="16" customFormat="1" x14ac:dyDescent="0.2">
      <c r="C16" s="13"/>
      <c r="D16" s="13"/>
    </row>
  </sheetData>
  <mergeCells count="24">
    <mergeCell ref="A14:G14"/>
    <mergeCell ref="C6:C7"/>
    <mergeCell ref="F6:F7"/>
    <mergeCell ref="G6:G7"/>
    <mergeCell ref="H6:H7"/>
    <mergeCell ref="A12:B12"/>
    <mergeCell ref="A13:B13"/>
    <mergeCell ref="C12:D12"/>
    <mergeCell ref="E12:G12"/>
    <mergeCell ref="C13:D13"/>
    <mergeCell ref="E13:G13"/>
    <mergeCell ref="A1:N1"/>
    <mergeCell ref="A2:N2"/>
    <mergeCell ref="A3:B4"/>
    <mergeCell ref="A5:B5"/>
    <mergeCell ref="A6:A7"/>
    <mergeCell ref="B6:B7"/>
    <mergeCell ref="D6:E6"/>
    <mergeCell ref="C3:N4"/>
    <mergeCell ref="C5:N5"/>
    <mergeCell ref="M6:M7"/>
    <mergeCell ref="N6:N7"/>
    <mergeCell ref="I6:K6"/>
    <mergeCell ref="L6:L7"/>
  </mergeCells>
  <conditionalFormatting sqref="F8:F10 L8:L10">
    <cfRule type="cellIs" dxfId="149" priority="8" stopIfTrue="1" operator="equal">
      <formula>"INACEPTABLE"</formula>
    </cfRule>
    <cfRule type="cellIs" dxfId="148" priority="9" stopIfTrue="1" operator="equal">
      <formula>"IMPORTANTE"</formula>
    </cfRule>
    <cfRule type="cellIs" dxfId="147" priority="10" stopIfTrue="1" operator="equal">
      <formula>"MODERADO"</formula>
    </cfRule>
  </conditionalFormatting>
  <conditionalFormatting sqref="F8:F10 L8:L10">
    <cfRule type="cellIs" dxfId="146" priority="7" stopIfTrue="1" operator="equal">
      <formula>"TOLERABLE"</formula>
    </cfRule>
  </conditionalFormatting>
  <conditionalFormatting sqref="F8:F10 L8:L10">
    <cfRule type="cellIs" dxfId="145" priority="5" stopIfTrue="1" operator="equal">
      <formula>"ZONA RIESGO ALTA"</formula>
    </cfRule>
    <cfRule type="cellIs" dxfId="144" priority="6" stopIfTrue="1" operator="equal">
      <formula>"ZONA RIESGO EXTREMA"</formula>
    </cfRule>
  </conditionalFormatting>
  <conditionalFormatting sqref="F8:F10 L8:L10">
    <cfRule type="cellIs" dxfId="143" priority="3" stopIfTrue="1" operator="equal">
      <formula>"ZONA RIESGO BAJA"</formula>
    </cfRule>
    <cfRule type="cellIs" dxfId="142" priority="4" stopIfTrue="1" operator="equal">
      <formula>"ZONA RIESGO MODERADA"</formula>
    </cfRule>
  </conditionalFormatting>
  <conditionalFormatting sqref="F8:F10 L8:L10">
    <cfRule type="cellIs" dxfId="141" priority="1" stopIfTrue="1" operator="equal">
      <formula>"ZONA RIESGO MODERADA"</formula>
    </cfRule>
    <cfRule type="cellIs" dxfId="14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200-000000000000}"/>
    <dataValidation allowBlank="1" showInputMessage="1" showErrorMessage="1" prompt="Es la materialización del riesgo y las consecuencias de su aparición. Su escala es: 5 bajo impacto, 10 medio, 20 alto impacto._x000a_" sqref="E7" xr:uid="{00000000-0002-0000-02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C15:C16" xr:uid="{00000000-0002-0000-0200-000002000000}">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92D050"/>
  </sheetPr>
  <dimension ref="A1:N14"/>
  <sheetViews>
    <sheetView topLeftCell="H1" workbookViewId="0">
      <selection activeCell="O6" sqref="O1:Q1048576"/>
    </sheetView>
  </sheetViews>
  <sheetFormatPr baseColWidth="10" defaultRowHeight="14.25" x14ac:dyDescent="0.2"/>
  <cols>
    <col min="1" max="1" width="7.85546875" style="10" customWidth="1"/>
    <col min="2" max="2" width="36.7109375" style="10" customWidth="1"/>
    <col min="3" max="3" width="16.140625" style="13" customWidth="1"/>
    <col min="4" max="4" width="15.28515625" style="10" customWidth="1"/>
    <col min="5" max="6" width="16.28515625" style="10" customWidth="1"/>
    <col min="7" max="7" width="48" style="10" customWidth="1"/>
    <col min="8" max="8" width="15.7109375" style="10" customWidth="1"/>
    <col min="9" max="9" width="13.85546875" style="10" customWidth="1"/>
    <col min="10" max="10" width="8.5703125" style="10" bestFit="1" customWidth="1"/>
    <col min="11" max="11" width="16.140625" style="10" customWidth="1"/>
    <col min="12" max="13" width="11.42578125" style="10"/>
    <col min="14" max="14" width="29.85546875" style="10" customWidth="1"/>
    <col min="15" max="16384" width="11.42578125" style="10"/>
  </cols>
  <sheetData>
    <row r="1" spans="1:14" ht="15" customHeight="1" x14ac:dyDescent="0.2">
      <c r="A1" s="126" t="str">
        <f>'[4]CONTEXTO ESTRATEGICO'!A1</f>
        <v>EMPRESA DE RENOVACIÓN Y DESARROLLO URBANO DE BOGOTÁ</v>
      </c>
      <c r="B1" s="127"/>
      <c r="C1" s="127"/>
      <c r="D1" s="127"/>
      <c r="E1" s="127"/>
      <c r="F1" s="127"/>
      <c r="G1" s="127"/>
      <c r="H1" s="127"/>
      <c r="I1" s="127"/>
      <c r="J1" s="127"/>
      <c r="K1" s="127"/>
      <c r="L1" s="127"/>
      <c r="M1" s="127"/>
      <c r="N1" s="128"/>
    </row>
    <row r="2" spans="1:14" ht="15" customHeight="1" x14ac:dyDescent="0.2">
      <c r="A2" s="129" t="s">
        <v>48</v>
      </c>
      <c r="B2" s="130"/>
      <c r="C2" s="130"/>
      <c r="D2" s="130"/>
      <c r="E2" s="130"/>
      <c r="F2" s="130"/>
      <c r="G2" s="130"/>
      <c r="H2" s="130"/>
      <c r="I2" s="130"/>
      <c r="J2" s="130"/>
      <c r="K2" s="130"/>
      <c r="L2" s="130"/>
      <c r="M2" s="130"/>
      <c r="N2" s="131"/>
    </row>
    <row r="3" spans="1:14" s="9" customFormat="1" ht="15" customHeight="1" x14ac:dyDescent="0.2">
      <c r="A3" s="123" t="s">
        <v>0</v>
      </c>
      <c r="B3" s="123"/>
      <c r="C3" s="122" t="s">
        <v>1</v>
      </c>
      <c r="D3" s="122"/>
      <c r="E3" s="122"/>
      <c r="F3" s="122"/>
      <c r="G3" s="122"/>
      <c r="H3" s="122"/>
      <c r="I3" s="122"/>
      <c r="J3" s="122"/>
      <c r="K3" s="122"/>
      <c r="L3" s="122"/>
      <c r="M3" s="122"/>
      <c r="N3" s="122"/>
    </row>
    <row r="4" spans="1:14" s="9" customFormat="1" ht="15" x14ac:dyDescent="0.2">
      <c r="A4" s="123"/>
      <c r="B4" s="123"/>
      <c r="C4" s="122"/>
      <c r="D4" s="122"/>
      <c r="E4" s="122"/>
      <c r="F4" s="122"/>
      <c r="G4" s="122"/>
      <c r="H4" s="122"/>
      <c r="I4" s="122"/>
      <c r="J4" s="122"/>
      <c r="K4" s="122"/>
      <c r="L4" s="122"/>
      <c r="M4" s="122"/>
      <c r="N4" s="122"/>
    </row>
    <row r="5" spans="1:14" s="23" customFormat="1" ht="47.25" customHeight="1" x14ac:dyDescent="0.3">
      <c r="A5" s="121" t="str">
        <f>'[4]CONTEXTO ESTRATEGICO'!A12</f>
        <v>EVALUACIÓN FINANCIERA DE PROYECTOS</v>
      </c>
      <c r="B5" s="121"/>
      <c r="C5" s="121" t="str">
        <f>[4]ANALISIS!C8</f>
        <v>Determinar la viabilidad económica y financiera de los proyectos priorizados de la Empresa, así como constituir y realizar el seguimiento a los esquemas fiduciarios que se requieran.</v>
      </c>
      <c r="D5" s="121"/>
      <c r="E5" s="121"/>
      <c r="F5" s="121"/>
      <c r="G5" s="121"/>
      <c r="H5" s="121"/>
      <c r="I5" s="121"/>
      <c r="J5" s="121"/>
      <c r="K5" s="121"/>
      <c r="L5" s="121"/>
      <c r="M5" s="121"/>
      <c r="N5" s="121"/>
    </row>
    <row r="6" spans="1:14" s="19" customFormat="1" ht="15" customHeight="1" x14ac:dyDescent="0.2">
      <c r="A6" s="85" t="s">
        <v>2</v>
      </c>
      <c r="B6" s="85" t="s">
        <v>3</v>
      </c>
      <c r="C6" s="88" t="s">
        <v>34</v>
      </c>
      <c r="D6" s="88" t="s">
        <v>4</v>
      </c>
      <c r="E6" s="88"/>
      <c r="F6" s="88" t="s">
        <v>33</v>
      </c>
      <c r="G6" s="88" t="s">
        <v>11</v>
      </c>
      <c r="H6" s="88" t="s">
        <v>12</v>
      </c>
      <c r="I6" s="88" t="s">
        <v>5</v>
      </c>
      <c r="J6" s="88"/>
      <c r="K6" s="88"/>
      <c r="L6" s="88" t="s">
        <v>6</v>
      </c>
      <c r="M6" s="88" t="s">
        <v>7</v>
      </c>
      <c r="N6" s="88" t="s">
        <v>8</v>
      </c>
    </row>
    <row r="7" spans="1:14" s="19" customFormat="1" ht="24" x14ac:dyDescent="0.2">
      <c r="A7" s="85"/>
      <c r="B7" s="85"/>
      <c r="C7" s="88"/>
      <c r="D7" s="11" t="s">
        <v>9</v>
      </c>
      <c r="E7" s="11" t="s">
        <v>10</v>
      </c>
      <c r="F7" s="88"/>
      <c r="G7" s="88"/>
      <c r="H7" s="88"/>
      <c r="I7" s="11" t="s">
        <v>13</v>
      </c>
      <c r="J7" s="11" t="s">
        <v>14</v>
      </c>
      <c r="K7" s="11" t="s">
        <v>15</v>
      </c>
      <c r="L7" s="88"/>
      <c r="M7" s="88"/>
      <c r="N7" s="88"/>
    </row>
    <row r="8" spans="1:14" s="25" customFormat="1" ht="98.25" customHeight="1" x14ac:dyDescent="0.2">
      <c r="A8" s="4" t="str">
        <f>[4]IDENTIFICACIÓN!A12</f>
        <v>R1</v>
      </c>
      <c r="B8" s="4" t="str">
        <f>'[4]CONTEXTO ESTRATEGICO'!J12</f>
        <v>Posibilidad de reportes errados o inexactos de información oficial sobre el estado de los negocios fiduciarios.</v>
      </c>
      <c r="C8" s="26" t="s">
        <v>37</v>
      </c>
      <c r="D8" s="4">
        <f>[4]ANALISIS!C11</f>
        <v>5</v>
      </c>
      <c r="E8" s="4">
        <f>[4]ANALISIS!D11</f>
        <v>4</v>
      </c>
      <c r="F8" s="24" t="str">
        <f>[4]ANALISIS!H11</f>
        <v>ZONA RIESGO EXTREMA</v>
      </c>
      <c r="G8" s="4" t="s">
        <v>52</v>
      </c>
      <c r="H8" s="5" t="str">
        <f>'[4]VALORACIÓN DEL RIESGO'!F11</f>
        <v>PROBABILIDAD</v>
      </c>
      <c r="I8" s="4">
        <f>IF(B8="",0,(IF('[4]VALORACIÓN DEL RIESGO'!J11&lt;50,'[4]MAPA DE RIESGO'!C13,(IF(AND('[4]VALORACIÓN DEL RIESGO'!J11&gt;=51,H8="IMPACTO"),D8,(IF(AND('[4]VALORACIÓN DEL RIESGO'!J11&gt;=51,'[4]VALORACIÓN DEL RIESGO'!J11&lt;=75,H8="PROBABILIDAD"),(IF(D8-1&lt;=0,1,D8-1)),(IF(AND('[4]VALORACIÓN DEL RIESGO'!J11&gt;=76,'[4]VALORACIÓN DEL RIESGO'!J11&lt;=100,H8="PROBABILIDAD"),(IF(D8-2&lt;=0,1,D8-2)))))))))))</f>
        <v>5</v>
      </c>
      <c r="J8" s="4">
        <f>IF(B8="",0,(IF('[4]VALORACIÓN DEL RIESGO'!J11&lt;50,'[4]MAPA DE RIESGO'!D13,(IF(AND('[4]VALORACIÓN DEL RIESGO'!J11&gt;=51,H8="PROBABILIDAD"),E8,(IF(AND('[4]VALORACIÓN DEL RIESGO'!J11&gt;=51,'[4]VALORACIÓN DEL RIESGO'!J11&lt;=75,H8="IMPACTO"),(IF(E8-1&lt;=0,1,E8-1)),(IF(AND('[4]VALORACIÓN DEL RIESGO'!J11&gt;=76,'[4]VALORACIÓN DEL RIESGO'!J11&lt;=100,H8="IMPACTO"),(IF(E8-2&lt;=0,1,E8-2)))))))))))</f>
        <v>4</v>
      </c>
      <c r="K8" s="4">
        <f>(I8*J8)*4</f>
        <v>80</v>
      </c>
      <c r="L8" s="24" t="str">
        <f>IF(OR(AND(I8=3,J8=4),AND(I8=2,J8=5),AND(K8&gt;=52,K8&lt;=100)),"ZONA RIESGO EXTREMA",IF(OR(AND(I8=5,J8=2),AND(I8=4,J8=3),AND(I8=1,J8=4),AND(K8=20),AND(K8&gt;=28,K8&lt;=48)),"ZONA RIESGO ALTA",IF(OR(AND(I8=1,J8=3),AND(I8=4,J8=1),AND(K8=24)),"ZONA RIESGO MODERADA",IF(AND(K8&gt;=4,K8&lt;=16),"ZONA RIESGO BAJA"))))</f>
        <v>ZONA RIESGO EXTREMA</v>
      </c>
      <c r="M8" s="4" t="str">
        <f>[4]ANALISIS!I11</f>
        <v>EVITAR EL RIESGO</v>
      </c>
      <c r="N8" s="6" t="s">
        <v>59</v>
      </c>
    </row>
    <row r="9" spans="1:14" s="25" customFormat="1" ht="266.25" customHeight="1" x14ac:dyDescent="0.2">
      <c r="A9" s="4" t="str">
        <f>[4]IDENTIFICACIÓN!A13</f>
        <v>R2</v>
      </c>
      <c r="B9" s="4" t="str">
        <f>'[4]CONTEXTO ESTRATEGICO'!K13</f>
        <v xml:space="preserve">Reprocesos en el trámite de instrucciones, y documentos fiduciarios
Rotación de miembros de Junta y supervisores de contratos. </v>
      </c>
      <c r="C9" s="26" t="s">
        <v>37</v>
      </c>
      <c r="D9" s="4">
        <f>[4]ANALISIS!C12</f>
        <v>5</v>
      </c>
      <c r="E9" s="4">
        <f>[4]ANALISIS!D12</f>
        <v>4</v>
      </c>
      <c r="F9" s="24" t="str">
        <f>[4]ANALISIS!H12</f>
        <v>ZONA RIESGO EXTREMA</v>
      </c>
      <c r="G9" s="4" t="str">
        <f>CONCATENATE('[4]VALORACION CONTROLES'!C13,". ",'[4]VALORACION CONTROLES'!C14,". ",'[4]VALORACION CONTROLES'!C15)</f>
        <v xml:space="preserve">No se encuentra documentado el control.. . </v>
      </c>
      <c r="H9" s="5">
        <f>'[4]VALORACIÓN DEL RIESGO'!F12</f>
        <v>0</v>
      </c>
      <c r="I9" s="4">
        <f>IF(B9="",0,(IF('[4]VALORACIÓN DEL RIESGO'!J12&lt;50,'[4]MAPA DE RIESGO'!C14,(IF(AND('[4]VALORACIÓN DEL RIESGO'!J12&gt;=51,H9="IMPACTO"),D9,(IF(AND('[4]VALORACIÓN DEL RIESGO'!J12&gt;=51,'[4]VALORACIÓN DEL RIESGO'!J12&lt;=75,H9="PROBABILIDAD"),(IF(D9-1&lt;=0,1,D9-1)),(IF(AND('[4]VALORACIÓN DEL RIESGO'!J12&gt;=76,'[4]VALORACIÓN DEL RIESGO'!J12&lt;=100,H9="PROBABILIDAD"),(IF(D9-2&lt;=0,1,D9-2)))))))))))</f>
        <v>5</v>
      </c>
      <c r="J9" s="4">
        <f>IF(B9="",0,(IF('[4]VALORACIÓN DEL RIESGO'!J12&lt;50,'[4]MAPA DE RIESGO'!D14,(IF(AND('[4]VALORACIÓN DEL RIESGO'!J12&gt;=51,H9="PROBABILIDAD"),E9,(IF(AND('[4]VALORACIÓN DEL RIESGO'!J12&gt;=51,'[4]VALORACIÓN DEL RIESGO'!J12&lt;=75,H9="IMPACTO"),(IF(E9-1&lt;=0,1,E9-1)),(IF(AND('[4]VALORACIÓN DEL RIESGO'!J12&gt;=76,'[4]VALORACIÓN DEL RIESGO'!J12&lt;=100,H9="IMPACTO"),(IF(E9-2&lt;=0,1,E9-2)))))))))))</f>
        <v>4</v>
      </c>
      <c r="K9" s="4">
        <f t="shared" ref="K9" si="0">(I9*J9)*4</f>
        <v>80</v>
      </c>
      <c r="L9" s="24" t="str">
        <f t="shared" ref="L9" si="1">IF(OR(AND(I9=3,J9=4),AND(I9=2,J9=5),AND(K9&gt;=52,K9&lt;=100)),"ZONA RIESGO EXTREMA",IF(OR(AND(I9=5,J9=2),AND(I9=4,J9=3),AND(I9=1,J9=4),AND(K9=20),AND(K9&gt;=28,K9&lt;=48)),"ZONA RIESGO ALTA",IF(OR(AND(I9=1,J9=3),AND(I9=4,J9=1),AND(K9=24)),"ZONA RIESGO MODERADA",IF(AND(K9&gt;=4,K9&lt;=16),"ZONA RIESGO BAJA"))))</f>
        <v>ZONA RIESGO EXTREMA</v>
      </c>
      <c r="M9" s="4" t="str">
        <f>[4]ANALISIS!I12</f>
        <v>EVITAR EL RIESGO</v>
      </c>
      <c r="N9" s="4" t="s">
        <v>60</v>
      </c>
    </row>
    <row r="11" spans="1:14" s="13" customFormat="1" ht="15" x14ac:dyDescent="0.25">
      <c r="A11" s="124" t="s">
        <v>41</v>
      </c>
      <c r="B11" s="124"/>
      <c r="C11" s="124" t="s">
        <v>42</v>
      </c>
      <c r="D11" s="124"/>
      <c r="E11" s="124" t="s">
        <v>43</v>
      </c>
      <c r="F11" s="124"/>
      <c r="G11" s="124"/>
    </row>
    <row r="12" spans="1:14" s="18" customFormat="1" ht="86.25" customHeight="1" x14ac:dyDescent="0.25">
      <c r="A12" s="125" t="s">
        <v>58</v>
      </c>
      <c r="B12" s="125"/>
      <c r="C12" s="125" t="s">
        <v>53</v>
      </c>
      <c r="D12" s="125"/>
      <c r="E12" s="125" t="s">
        <v>45</v>
      </c>
      <c r="F12" s="125"/>
      <c r="G12" s="125"/>
    </row>
    <row r="13" spans="1:14" s="18" customFormat="1" ht="14.25" customHeight="1" x14ac:dyDescent="0.25">
      <c r="A13" s="78" t="s">
        <v>74</v>
      </c>
      <c r="B13" s="80"/>
      <c r="C13" s="80"/>
      <c r="D13" s="80"/>
      <c r="E13" s="80"/>
      <c r="F13" s="80"/>
      <c r="G13" s="79"/>
    </row>
    <row r="14" spans="1:14" s="16" customFormat="1" x14ac:dyDescent="0.2">
      <c r="C14" s="13"/>
      <c r="D14" s="13"/>
    </row>
  </sheetData>
  <mergeCells count="24">
    <mergeCell ref="L6:L7"/>
    <mergeCell ref="A13:G13"/>
    <mergeCell ref="A11:B11"/>
    <mergeCell ref="C11:D11"/>
    <mergeCell ref="E11:G11"/>
    <mergeCell ref="A12:B12"/>
    <mergeCell ref="C12:D12"/>
    <mergeCell ref="E12:G12"/>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s>
  <conditionalFormatting sqref="F8:F9 L8:L9">
    <cfRule type="cellIs" dxfId="139" priority="8" stopIfTrue="1" operator="equal">
      <formula>"INACEPTABLE"</formula>
    </cfRule>
    <cfRule type="cellIs" dxfId="138" priority="9" stopIfTrue="1" operator="equal">
      <formula>"IMPORTANTE"</formula>
    </cfRule>
    <cfRule type="cellIs" dxfId="137" priority="10" stopIfTrue="1" operator="equal">
      <formula>"MODERADO"</formula>
    </cfRule>
  </conditionalFormatting>
  <conditionalFormatting sqref="F8:F9 L8:L9">
    <cfRule type="cellIs" dxfId="136" priority="7" stopIfTrue="1" operator="equal">
      <formula>"TOLERABLE"</formula>
    </cfRule>
  </conditionalFormatting>
  <conditionalFormatting sqref="F8:F9 L8:L9">
    <cfRule type="cellIs" dxfId="135" priority="5" stopIfTrue="1" operator="equal">
      <formula>"ZONA RIESGO ALTA"</formula>
    </cfRule>
    <cfRule type="cellIs" dxfId="134" priority="6" stopIfTrue="1" operator="equal">
      <formula>"ZONA RIESGO EXTREMA"</formula>
    </cfRule>
  </conditionalFormatting>
  <conditionalFormatting sqref="F8:F9 L8:L9">
    <cfRule type="cellIs" dxfId="133" priority="3" stopIfTrue="1" operator="equal">
      <formula>"ZONA RIESGO BAJA"</formula>
    </cfRule>
    <cfRule type="cellIs" dxfId="132" priority="4" stopIfTrue="1" operator="equal">
      <formula>"ZONA RIESGO MODERADA"</formula>
    </cfRule>
  </conditionalFormatting>
  <conditionalFormatting sqref="F8:F9 L8:L9">
    <cfRule type="cellIs" dxfId="131" priority="1" stopIfTrue="1" operator="equal">
      <formula>"ZONA RIESGO MODERADA"</formula>
    </cfRule>
    <cfRule type="cellIs" dxfId="130" priority="2" stopIfTrue="1" operator="equal">
      <formula>"ZONA RIESGO ALTA"</formula>
    </cfRule>
  </conditionalFormatting>
  <dataValidations count="4">
    <dataValidation allowBlank="1" showInputMessage="1" showErrorMessage="1" prompt="La probabilidad se encuentra determinada por una escala de 1 a 3, siendo 1 la menor probabilidad de ocurrencia del riesgo y 3 la mayor probabilidad de  ocurrencia." sqref="D7" xr:uid="{00000000-0002-0000-0300-000000000000}"/>
    <dataValidation allowBlank="1" showInputMessage="1" showErrorMessage="1" prompt="Es la materialización del riesgo y las consecuencias de su aparición. Su escala es: 5 bajo impacto, 10 medio, 20 alto impacto._x000a_" sqref="E7" xr:uid="{00000000-0002-0000-03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300-000002000000}">
      <formula1>$A$28:$A$36</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14" xr:uid="{00000000-0002-0000-0300-000003000000}">
      <formula1>$A$27:$A$35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92D050"/>
  </sheetPr>
  <dimension ref="A1:N12"/>
  <sheetViews>
    <sheetView topLeftCell="E1" workbookViewId="0">
      <selection activeCell="O1" sqref="O1:Q1048576"/>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8.5703125" style="10" bestFit="1"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5.75" x14ac:dyDescent="0.2">
      <c r="A1" s="126" t="str">
        <f>'[5]CONTEXTO ESTRATEGICO'!A1</f>
        <v>EMPRESA DE RENOVACIÓN Y DESARROLLO URBANO DE BOGOTÁ</v>
      </c>
      <c r="B1" s="127"/>
      <c r="C1" s="127"/>
      <c r="D1" s="127"/>
      <c r="E1" s="127"/>
      <c r="F1" s="127"/>
      <c r="G1" s="127"/>
      <c r="H1" s="127"/>
      <c r="I1" s="127"/>
      <c r="J1" s="127"/>
      <c r="K1" s="127"/>
      <c r="L1" s="127"/>
      <c r="M1" s="127"/>
      <c r="N1" s="128"/>
    </row>
    <row r="2" spans="1:14" ht="15.75" x14ac:dyDescent="0.2">
      <c r="A2" s="129" t="s">
        <v>48</v>
      </c>
      <c r="B2" s="130"/>
      <c r="C2" s="130"/>
      <c r="D2" s="130"/>
      <c r="E2" s="130"/>
      <c r="F2" s="130"/>
      <c r="G2" s="130"/>
      <c r="H2" s="130"/>
      <c r="I2" s="130"/>
      <c r="J2" s="130"/>
      <c r="K2" s="130"/>
      <c r="L2" s="130"/>
      <c r="M2" s="130"/>
      <c r="N2" s="131"/>
    </row>
    <row r="3" spans="1:14" s="9" customFormat="1" ht="15.75" customHeight="1" x14ac:dyDescent="0.2">
      <c r="A3" s="123" t="s">
        <v>0</v>
      </c>
      <c r="B3" s="123"/>
      <c r="C3" s="135" t="s">
        <v>1</v>
      </c>
      <c r="D3" s="136"/>
      <c r="E3" s="136"/>
      <c r="F3" s="136"/>
      <c r="G3" s="136"/>
      <c r="H3" s="136"/>
      <c r="I3" s="136"/>
      <c r="J3" s="136"/>
      <c r="K3" s="136"/>
      <c r="L3" s="136"/>
      <c r="M3" s="136"/>
      <c r="N3" s="137"/>
    </row>
    <row r="4" spans="1:14" s="9" customFormat="1" ht="15.75" customHeight="1" x14ac:dyDescent="0.2">
      <c r="A4" s="123"/>
      <c r="B4" s="123"/>
      <c r="C4" s="138"/>
      <c r="D4" s="139"/>
      <c r="E4" s="139"/>
      <c r="F4" s="139"/>
      <c r="G4" s="139"/>
      <c r="H4" s="139"/>
      <c r="I4" s="139"/>
      <c r="J4" s="139"/>
      <c r="K4" s="139"/>
      <c r="L4" s="139"/>
      <c r="M4" s="139"/>
      <c r="N4" s="140"/>
    </row>
    <row r="5" spans="1:14" s="23" customFormat="1" ht="69" customHeight="1" x14ac:dyDescent="0.3">
      <c r="A5" s="121" t="str">
        <f>'[5]CONTEXTO ESTRATEGICO'!A12</f>
        <v>GESTIÓN PREDIAL Y SOCIAL</v>
      </c>
      <c r="B5" s="121"/>
      <c r="C5" s="132" t="str">
        <f>'[5]CONTEXTO ESTRATEGICO'!B24</f>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
      <c r="D5" s="133"/>
      <c r="E5" s="133"/>
      <c r="F5" s="133"/>
      <c r="G5" s="133"/>
      <c r="H5" s="133"/>
      <c r="I5" s="133"/>
      <c r="J5" s="133"/>
      <c r="K5" s="133"/>
      <c r="L5" s="133"/>
      <c r="M5" s="133"/>
      <c r="N5" s="134"/>
    </row>
    <row r="6" spans="1:14" s="19" customFormat="1" ht="15" customHeight="1" x14ac:dyDescent="0.2">
      <c r="A6" s="85" t="s">
        <v>2</v>
      </c>
      <c r="B6" s="85" t="s">
        <v>3</v>
      </c>
      <c r="C6" s="86" t="s">
        <v>34</v>
      </c>
      <c r="D6" s="88" t="s">
        <v>4</v>
      </c>
      <c r="E6" s="88"/>
      <c r="F6" s="86" t="s">
        <v>33</v>
      </c>
      <c r="G6" s="86" t="s">
        <v>11</v>
      </c>
      <c r="H6" s="86" t="s">
        <v>12</v>
      </c>
      <c r="I6" s="88" t="s">
        <v>5</v>
      </c>
      <c r="J6" s="88"/>
      <c r="K6" s="88"/>
      <c r="L6" s="88" t="s">
        <v>6</v>
      </c>
      <c r="M6" s="88" t="s">
        <v>7</v>
      </c>
      <c r="N6" s="88" t="s">
        <v>8</v>
      </c>
    </row>
    <row r="7" spans="1:14" s="19" customFormat="1" ht="24" x14ac:dyDescent="0.2">
      <c r="A7" s="85"/>
      <c r="B7" s="85"/>
      <c r="C7" s="87"/>
      <c r="D7" s="11" t="s">
        <v>9</v>
      </c>
      <c r="E7" s="11" t="s">
        <v>10</v>
      </c>
      <c r="F7" s="87"/>
      <c r="G7" s="87"/>
      <c r="H7" s="87"/>
      <c r="I7" s="11" t="s">
        <v>13</v>
      </c>
      <c r="J7" s="11" t="s">
        <v>14</v>
      </c>
      <c r="K7" s="11" t="s">
        <v>15</v>
      </c>
      <c r="L7" s="88"/>
      <c r="M7" s="88"/>
      <c r="N7" s="88"/>
    </row>
    <row r="8" spans="1:14" s="25" customFormat="1" ht="262.5" customHeight="1" x14ac:dyDescent="0.2">
      <c r="A8" s="4" t="str">
        <f>[5]IDENTIFICACIÓN!A12</f>
        <v>R1</v>
      </c>
      <c r="B8" s="4" t="str">
        <f>'[5]CONTEXTO ESTRATEGICO'!J12</f>
        <v>Posibilidad de uso indebido de información privilegiada para favorecimiento de un interés particular.</v>
      </c>
      <c r="C8" s="26" t="s">
        <v>40</v>
      </c>
      <c r="D8" s="4">
        <f>[5]ANALISIS!C11</f>
        <v>3</v>
      </c>
      <c r="E8" s="4">
        <f>[5]ANALISIS!D11</f>
        <v>4</v>
      </c>
      <c r="F8" s="24" t="str">
        <f>[5]ANALISIS!H11</f>
        <v>ZONA RIESGO EXTREMA</v>
      </c>
      <c r="G8" s="4" t="str">
        <f>CONCATENATE('[5]VALORACION CONTROLES'!C12,". ",'[5]VALORACION CONTROLES'!C13,". ",'[5]VALORACION CONTROLES'!C14)</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H8" s="5" t="str">
        <f>'[5]VALORACIÓN DEL RIESGO'!F11</f>
        <v>PROBABILIDAD</v>
      </c>
      <c r="I8" s="4">
        <f>IF(B8="",0,(IF('[5]VALORACIÓN DEL RIESGO'!J11&lt;50,'[5]MAPA DE RIESGO'!C13,(IF(AND('[5]VALORACIÓN DEL RIESGO'!J11&gt;=51,H8="IMPACTO"),D8,(IF(AND('[5]VALORACIÓN DEL RIESGO'!J11&gt;=51,'[5]VALORACIÓN DEL RIESGO'!J11&lt;=75,H8="PROBABILIDAD"),(IF(D8-1&lt;=0,1,D8-1)),(IF(AND('[5]VALORACIÓN DEL RIESGO'!J11&gt;=76,'[5]VALORACIÓN DEL RIESGO'!J11&lt;=100,H8="PROBABILIDAD"),(IF(D8-2&lt;=0,1,D8-2)))))))))))</f>
        <v>1</v>
      </c>
      <c r="J8" s="4">
        <f>IF(B8="",0,(IF('[5]VALORACIÓN DEL RIESGO'!J11&lt;50,'[5]MAPA DE RIESGO'!D13,(IF(AND('[5]VALORACIÓN DEL RIESGO'!J11&gt;=51,H8="PROBABILIDAD"),E8,(IF(AND('[5]VALORACIÓN DEL RIESGO'!J11&gt;=51,'[5]VALORACIÓN DEL RIESGO'!J11&lt;=75,H8="IMPACTO"),(IF(E8-1&lt;=0,1,E8-1)),(IF(AND('[5]VALORACIÓN DEL RIESGO'!J11&gt;=76,'[5]VALORACIÓN DEL RIESGO'!J11&lt;=100,H8="IMPACTO"),(IF(E8-2&lt;=0,1,E8-2)))))))))))</f>
        <v>4</v>
      </c>
      <c r="K8" s="4">
        <f>(I8*J8)*4</f>
        <v>16</v>
      </c>
      <c r="L8" s="24" t="str">
        <f>IF(OR(AND(I8=3,J8=4),AND(I8=2,J8=5),AND(K8&gt;=52,K8&lt;=100)),"ZONA RIESGO EXTREMA",IF(OR(AND(I8=5,J8=2),AND(I8=4,J8=3),AND(I8=1,J8=4),AND(K8=20),AND(K8&gt;=28,K8&lt;=48)),"ZONA RIESGO ALTA",IF(OR(AND(I8=1,J8=3),AND(I8=4,J8=1),AND(K8=24)),"ZONA RIESGO MODERADA",IF(AND(K8&gt;=4,K8&lt;=16),"ZONA RIESGO BAJA"))))</f>
        <v>ZONA RIESGO ALTA</v>
      </c>
      <c r="M8" s="4" t="str">
        <f>[5]ANALISIS!I11</f>
        <v>EVITAR EL RIESGO</v>
      </c>
      <c r="N8" s="4" t="str">
        <f>[5]ANALISIS!J11</f>
        <v>Socializar el Código de Integridad en los equipos de trabajo de la Dirección de Predios y de la Oficina de Gestión Social y los protocolos de la información según su clasificación.</v>
      </c>
    </row>
    <row r="10" spans="1:14" s="13" customFormat="1" ht="15" x14ac:dyDescent="0.25">
      <c r="A10" s="124" t="s">
        <v>41</v>
      </c>
      <c r="B10" s="124"/>
      <c r="C10" s="124" t="s">
        <v>42</v>
      </c>
      <c r="D10" s="124"/>
      <c r="E10" s="124" t="s">
        <v>43</v>
      </c>
      <c r="F10" s="124"/>
      <c r="G10" s="124"/>
    </row>
    <row r="11" spans="1:14" s="18" customFormat="1" ht="107.25" customHeight="1" x14ac:dyDescent="0.25">
      <c r="A11" s="125" t="s">
        <v>54</v>
      </c>
      <c r="B11" s="125"/>
      <c r="C11" s="125" t="s">
        <v>55</v>
      </c>
      <c r="D11" s="125"/>
      <c r="E11" s="125" t="s">
        <v>45</v>
      </c>
      <c r="F11" s="125"/>
      <c r="G11" s="125"/>
    </row>
    <row r="12" spans="1:14" s="18" customFormat="1" ht="14.25" customHeight="1" x14ac:dyDescent="0.25">
      <c r="A12" s="78" t="s">
        <v>74</v>
      </c>
      <c r="B12" s="80"/>
      <c r="C12" s="80"/>
      <c r="D12" s="80"/>
      <c r="E12" s="80"/>
      <c r="F12" s="80"/>
      <c r="G12" s="79"/>
    </row>
  </sheetData>
  <mergeCells count="24">
    <mergeCell ref="L6:L7"/>
    <mergeCell ref="A12:G12"/>
    <mergeCell ref="A10:B10"/>
    <mergeCell ref="C10:D10"/>
    <mergeCell ref="E10:G10"/>
    <mergeCell ref="A11:B11"/>
    <mergeCell ref="C11:D11"/>
    <mergeCell ref="E11:G11"/>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s>
  <conditionalFormatting sqref="F8 L8">
    <cfRule type="cellIs" dxfId="129" priority="8" stopIfTrue="1" operator="equal">
      <formula>"INACEPTABLE"</formula>
    </cfRule>
    <cfRule type="cellIs" dxfId="128" priority="9" stopIfTrue="1" operator="equal">
      <formula>"IMPORTANTE"</formula>
    </cfRule>
    <cfRule type="cellIs" dxfId="127" priority="10" stopIfTrue="1" operator="equal">
      <formula>"MODERADO"</formula>
    </cfRule>
  </conditionalFormatting>
  <conditionalFormatting sqref="F8 L8">
    <cfRule type="cellIs" dxfId="126" priority="7" stopIfTrue="1" operator="equal">
      <formula>"TOLERABLE"</formula>
    </cfRule>
  </conditionalFormatting>
  <conditionalFormatting sqref="F8 L8">
    <cfRule type="cellIs" dxfId="125" priority="5" stopIfTrue="1" operator="equal">
      <formula>"ZONA RIESGO ALTA"</formula>
    </cfRule>
    <cfRule type="cellIs" dxfId="124" priority="6" stopIfTrue="1" operator="equal">
      <formula>"ZONA RIESGO EXTREMA"</formula>
    </cfRule>
  </conditionalFormatting>
  <conditionalFormatting sqref="F8 L8">
    <cfRule type="cellIs" dxfId="123" priority="3" stopIfTrue="1" operator="equal">
      <formula>"ZONA RIESGO BAJA"</formula>
    </cfRule>
    <cfRule type="cellIs" dxfId="122" priority="4" stopIfTrue="1" operator="equal">
      <formula>"ZONA RIESGO MODERADA"</formula>
    </cfRule>
  </conditionalFormatting>
  <conditionalFormatting sqref="F8 L8">
    <cfRule type="cellIs" dxfId="121" priority="1" stopIfTrue="1" operator="equal">
      <formula>"ZONA RIESGO MODERADA"</formula>
    </cfRule>
    <cfRule type="cellIs" dxfId="12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400-000000000000}"/>
    <dataValidation allowBlank="1" showInputMessage="1" showErrorMessage="1" prompt="Es la materialización del riesgo y las consecuencias de su aparición. Su escala es: 5 bajo impacto, 10 medio, 20 alto impacto._x000a_" sqref="E7" xr:uid="{00000000-0002-0000-04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400-000002000000}">
      <formula1>$B$13:$B$21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92D050"/>
  </sheetPr>
  <dimension ref="A1:N13"/>
  <sheetViews>
    <sheetView topLeftCell="H9" workbookViewId="0">
      <selection activeCell="O9" sqref="O1:Q1048576"/>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26" t="str">
        <f>'[6]CONTEXTO ESTRATEGICO'!A1</f>
        <v>EMPRESA DE RENOVACIÓN Y DESARROLLO URBANO DE BOGOTÁ</v>
      </c>
      <c r="B1" s="127"/>
      <c r="C1" s="127"/>
      <c r="D1" s="127"/>
      <c r="E1" s="127"/>
      <c r="F1" s="127"/>
      <c r="G1" s="127"/>
      <c r="H1" s="127"/>
      <c r="I1" s="127"/>
      <c r="J1" s="127"/>
      <c r="K1" s="127"/>
      <c r="L1" s="127"/>
      <c r="M1" s="127"/>
      <c r="N1" s="128"/>
    </row>
    <row r="2" spans="1:14" ht="14.25" customHeight="1" x14ac:dyDescent="0.2">
      <c r="A2" s="129" t="s">
        <v>48</v>
      </c>
      <c r="B2" s="130"/>
      <c r="C2" s="130"/>
      <c r="D2" s="130"/>
      <c r="E2" s="130"/>
      <c r="F2" s="130"/>
      <c r="G2" s="130"/>
      <c r="H2" s="130"/>
      <c r="I2" s="130"/>
      <c r="J2" s="130"/>
      <c r="K2" s="130"/>
      <c r="L2" s="130"/>
      <c r="M2" s="130"/>
      <c r="N2" s="131"/>
    </row>
    <row r="3" spans="1:14" s="9" customFormat="1" ht="22.5" customHeight="1" x14ac:dyDescent="0.2">
      <c r="A3" s="144" t="s">
        <v>0</v>
      </c>
      <c r="B3" s="144"/>
      <c r="C3" s="135" t="s">
        <v>1</v>
      </c>
      <c r="D3" s="136"/>
      <c r="E3" s="136"/>
      <c r="F3" s="136"/>
      <c r="G3" s="136"/>
      <c r="H3" s="136"/>
      <c r="I3" s="136"/>
      <c r="J3" s="136"/>
      <c r="K3" s="136"/>
      <c r="L3" s="136"/>
      <c r="M3" s="136"/>
      <c r="N3" s="137"/>
    </row>
    <row r="4" spans="1:14" s="9" customFormat="1" ht="15" customHeight="1" x14ac:dyDescent="0.2">
      <c r="A4" s="123"/>
      <c r="B4" s="123"/>
      <c r="C4" s="141"/>
      <c r="D4" s="142"/>
      <c r="E4" s="142"/>
      <c r="F4" s="142"/>
      <c r="G4" s="142"/>
      <c r="H4" s="142"/>
      <c r="I4" s="142"/>
      <c r="J4" s="142"/>
      <c r="K4" s="142"/>
      <c r="L4" s="142"/>
      <c r="M4" s="142"/>
      <c r="N4" s="143"/>
    </row>
    <row r="5" spans="1:14" s="23" customFormat="1" ht="63" customHeight="1" x14ac:dyDescent="0.3">
      <c r="A5" s="121" t="str">
        <f>'[6]CONTEXTO ESTRATEGICO'!A12</f>
        <v>EJECUCIÓN DE PROYECTOS</v>
      </c>
      <c r="B5" s="121"/>
      <c r="C5" s="121" t="str">
        <f>[6]ANALISIS!C8</f>
        <v>Gestionar la elaboración de los diseños técnicos y urbanísticos, así como ejecutar las obras de urbanismo y construcción necesarias para el desarrollo de los proyectos de la empresa.</v>
      </c>
      <c r="D5" s="121"/>
      <c r="E5" s="121"/>
      <c r="F5" s="121"/>
      <c r="G5" s="121"/>
      <c r="H5" s="121"/>
      <c r="I5" s="121"/>
      <c r="J5" s="121"/>
      <c r="K5" s="121"/>
      <c r="L5" s="121"/>
      <c r="M5" s="121"/>
      <c r="N5" s="121"/>
    </row>
    <row r="6" spans="1:14" s="19" customFormat="1" ht="12" x14ac:dyDescent="0.2">
      <c r="A6" s="85" t="s">
        <v>2</v>
      </c>
      <c r="B6" s="85" t="s">
        <v>3</v>
      </c>
      <c r="C6" s="88" t="s">
        <v>34</v>
      </c>
      <c r="D6" s="88" t="s">
        <v>4</v>
      </c>
      <c r="E6" s="88"/>
      <c r="F6" s="88" t="s">
        <v>33</v>
      </c>
      <c r="G6" s="88" t="s">
        <v>11</v>
      </c>
      <c r="H6" s="88" t="s">
        <v>12</v>
      </c>
      <c r="I6" s="88" t="s">
        <v>5</v>
      </c>
      <c r="J6" s="88"/>
      <c r="K6" s="88"/>
      <c r="L6" s="88" t="s">
        <v>6</v>
      </c>
      <c r="M6" s="88" t="s">
        <v>7</v>
      </c>
      <c r="N6" s="88" t="s">
        <v>8</v>
      </c>
    </row>
    <row r="7" spans="1:14" s="19" customFormat="1" ht="24" x14ac:dyDescent="0.2">
      <c r="A7" s="85"/>
      <c r="B7" s="85"/>
      <c r="C7" s="88"/>
      <c r="D7" s="11" t="s">
        <v>9</v>
      </c>
      <c r="E7" s="11" t="s">
        <v>10</v>
      </c>
      <c r="F7" s="88"/>
      <c r="G7" s="88"/>
      <c r="H7" s="88"/>
      <c r="I7" s="11" t="s">
        <v>13</v>
      </c>
      <c r="J7" s="11" t="s">
        <v>14</v>
      </c>
      <c r="K7" s="11" t="s">
        <v>15</v>
      </c>
      <c r="L7" s="88"/>
      <c r="M7" s="88"/>
      <c r="N7" s="88"/>
    </row>
    <row r="8" spans="1:14" s="25" customFormat="1" ht="140.25" x14ac:dyDescent="0.2">
      <c r="A8" s="4" t="str">
        <f>[6]IDENTIFICACIÓN!A12</f>
        <v>R1</v>
      </c>
      <c r="B8" s="4" t="str">
        <f>'[6]CONTEXTO ESTRATEGICO'!J12</f>
        <v>Posibilidad de recibir o solicitar dádivas para estructurar documentos técnicos preliminares orientados a un interés particular.</v>
      </c>
      <c r="C8" s="26" t="s">
        <v>40</v>
      </c>
      <c r="D8" s="4">
        <f>[6]ANALISIS!C11</f>
        <v>2</v>
      </c>
      <c r="E8" s="4">
        <f>[6]ANALISIS!D11</f>
        <v>3</v>
      </c>
      <c r="F8" s="24" t="str">
        <f>[6]ANALISIS!H11</f>
        <v>ZONA RIESGO MODERADA</v>
      </c>
      <c r="G8" s="4" t="str">
        <f>CONCATENATE('[6]VALORACION CONTROLES'!C12,". ",'[6]VALORACION CONTROLES'!C13,". ",'[6]VALORACION CONTROLES'!C14)</f>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0. 0</v>
      </c>
      <c r="H8" s="5" t="str">
        <f>'[6]VALORACIÓN DEL RIESGO'!F11</f>
        <v>PROBABILIDAD</v>
      </c>
      <c r="I8" s="4">
        <f>IF(B8="",0,(IF('[6]VALORACIÓN DEL RIESGO'!J11&lt;50,'[6]MAPA DE RIESGO'!C13,(IF(AND('[6]VALORACIÓN DEL RIESGO'!J11&gt;=51,H8="IMPACTO"),D8,(IF(AND('[6]VALORACIÓN DEL RIESGO'!J11&gt;=51,'[6]VALORACIÓN DEL RIESGO'!J11&lt;=75,H8="PROBABILIDAD"),(IF(D8-1&lt;=0,1,D8-1)),(IF(AND('[6]VALORACIÓN DEL RIESGO'!J11&gt;=76,'[6]VALORACIÓN DEL RIESGO'!J11&lt;=100,H8="PROBABILIDAD"),(IF(D8-2&lt;=0,1,D8-2)))))))))))</f>
        <v>1</v>
      </c>
      <c r="J8" s="4">
        <f>IF(B8="",0,(IF('[6]VALORACIÓN DEL RIESGO'!J11&lt;50,'[6]MAPA DE RIESGO'!D13,(IF(AND('[6]VALORACIÓN DEL RIESGO'!J11&gt;=51,H8="PROBABILIDAD"),E8,(IF(AND('[6]VALORACIÓN DEL RIESGO'!J11&gt;=51,'[6]VALORACIÓN DEL RIESGO'!J11&lt;=75,H8="IMPACTO"),(IF(E8-1&lt;=0,1,E8-1)),(IF(AND('[6]VALORACIÓN DEL RIESGO'!J11&gt;=76,'[6]VALORACIÓN DEL RIESGO'!J11&lt;=100,H8="IMPACTO"),(IF(E8-2&lt;=0,1,E8-2)))))))))))</f>
        <v>3</v>
      </c>
      <c r="K8" s="4">
        <f>(I8*J8)*4</f>
        <v>12</v>
      </c>
      <c r="L8" s="24" t="str">
        <f>IF(OR(AND(I8=3,J8=4),AND(I8=2,J8=5),AND(K8&gt;=52,K8&lt;=100)),"ZONA RIESGO EXTREMA",IF(OR(AND(I8=5,J8=2),AND(I8=4,J8=3),AND(I8=1,J8=4),AND(K8=20),AND(K8&gt;=28,K8&lt;=48)),"ZONA RIESGO ALTA",IF(OR(AND(I8=1,J8=3),AND(I8=4,J8=1),AND(K8=24)),"ZONA RIESGO MODERADA",IF(AND(K8&gt;=4,K8&lt;=16),"ZONA RIESGO BAJA"))))</f>
        <v>ZONA RIESGO MODERADA</v>
      </c>
      <c r="M8" s="4" t="str">
        <f>[6]ANALISIS!I11</f>
        <v>EVITAR EL RIESGO</v>
      </c>
      <c r="N8" s="4" t="str">
        <f>[6]ANALISIS!J11</f>
        <v xml:space="preserve">Establecer un mecanismo de registro de control de cambios de los DTS. </v>
      </c>
    </row>
    <row r="9" spans="1:14" s="25" customFormat="1" ht="344.25" customHeight="1" x14ac:dyDescent="0.2">
      <c r="A9" s="4" t="str">
        <f>[6]IDENTIFICACIÓN!A13</f>
        <v>R2</v>
      </c>
      <c r="B9" s="4" t="str">
        <f>'[6]CONTEXTO ESTRATEGICO'!J13</f>
        <v>Posibilidad de aceptar o solicitar dádivas para recibir parcial y/o final un producto u obra sin el cumplimiento de los requisitos técnicos.</v>
      </c>
      <c r="C9" s="26" t="s">
        <v>40</v>
      </c>
      <c r="D9" s="4">
        <f>[6]ANALISIS!C12</f>
        <v>2</v>
      </c>
      <c r="E9" s="4">
        <f>[6]ANALISIS!D12</f>
        <v>3</v>
      </c>
      <c r="F9" s="24" t="str">
        <f>[6]ANALISIS!H12</f>
        <v>ZONA RIESGO MODERADA</v>
      </c>
      <c r="G9" s="4" t="str">
        <f>CONCATENATE('[6]VALORACION CONTROLES'!C13,". ",'[6]VALORACION CONTROLES'!C14,". ",'[6]VALORACION CONTROLES'!C15)</f>
        <v>0. 0.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H9" s="5" t="str">
        <f>'[6]VALORACIÓN DEL RIESGO'!F12</f>
        <v>PROBABILIDAD</v>
      </c>
      <c r="I9" s="4">
        <f>IF(B9="",0,(IF('[6]VALORACIÓN DEL RIESGO'!J12&lt;50,'[6]MAPA DE RIESGO'!C14,(IF(AND('[6]VALORACIÓN DEL RIESGO'!J12&gt;=51,H9="IMPACTO"),D9,(IF(AND('[6]VALORACIÓN DEL RIESGO'!J12&gt;=51,'[6]VALORACIÓN DEL RIESGO'!J12&lt;=75,H9="PROBABILIDAD"),(IF(D9-1&lt;=0,1,D9-1)),(IF(AND('[6]VALORACIÓN DEL RIESGO'!J12&gt;=76,'[6]VALORACIÓN DEL RIESGO'!J12&lt;=100,H9="PROBABILIDAD"),(IF(D9-2&lt;=0,1,D9-2)))))))))))</f>
        <v>2</v>
      </c>
      <c r="J9" s="4">
        <f>IF(B9="",0,(IF('[6]VALORACIÓN DEL RIESGO'!J12&lt;50,'[6]MAPA DE RIESGO'!D14,(IF(AND('[6]VALORACIÓN DEL RIESGO'!J12&gt;=51,H9="PROBABILIDAD"),E9,(IF(AND('[6]VALORACIÓN DEL RIESGO'!J12&gt;=51,'[6]VALORACIÓN DEL RIESGO'!J12&lt;=75,H9="IMPACTO"),(IF(E9-1&lt;=0,1,E9-1)),(IF(AND('[6]VALORACIÓN DEL RIESGO'!J12&gt;=76,'[6]VALORACIÓN DEL RIESGO'!J12&lt;=100,H9="IMPACTO"),(IF(E9-2&lt;=0,1,E9-2)))))))))))</f>
        <v>3</v>
      </c>
      <c r="K9" s="4">
        <f t="shared" ref="K9" si="0">(I9*J9)*4</f>
        <v>24</v>
      </c>
      <c r="L9" s="24" t="str">
        <f t="shared" ref="L9" si="1">IF(OR(AND(I9=3,J9=4),AND(I9=2,J9=5),AND(K9&gt;=52,K9&lt;=100)),"ZONA RIESGO EXTREMA",IF(OR(AND(I9=5,J9=2),AND(I9=4,J9=3),AND(I9=1,J9=4),AND(K9=20),AND(K9&gt;=28,K9&lt;=48)),"ZONA RIESGO ALTA",IF(OR(AND(I9=1,J9=3),AND(I9=4,J9=1),AND(K9=24)),"ZONA RIESGO MODERADA",IF(AND(K9&gt;=4,K9&lt;=16),"ZONA RIESGO BAJA"))))</f>
        <v>ZONA RIESGO MODERADA</v>
      </c>
      <c r="M9" s="4" t="str">
        <f>[6]ANALISIS!I12</f>
        <v>EVITAR EL RIESGO</v>
      </c>
      <c r="N9" s="4" t="str">
        <f>[6]ANALISIS!J12</f>
        <v xml:space="preserve">Establecer un mecanismo de registro de control de cambios de los DTS. </v>
      </c>
    </row>
    <row r="10" spans="1:14" s="7" customFormat="1" ht="15" x14ac:dyDescent="0.2"/>
    <row r="11" spans="1:14" s="13" customFormat="1" ht="15" x14ac:dyDescent="0.25">
      <c r="A11" s="124" t="s">
        <v>41</v>
      </c>
      <c r="B11" s="124"/>
      <c r="C11" s="124" t="s">
        <v>42</v>
      </c>
      <c r="D11" s="124"/>
      <c r="E11" s="124" t="s">
        <v>43</v>
      </c>
      <c r="F11" s="124"/>
      <c r="G11" s="124"/>
    </row>
    <row r="12" spans="1:14" s="18" customFormat="1" ht="68.25" customHeight="1" x14ac:dyDescent="0.25">
      <c r="A12" s="125" t="s">
        <v>56</v>
      </c>
      <c r="B12" s="125"/>
      <c r="C12" s="125" t="s">
        <v>57</v>
      </c>
      <c r="D12" s="125"/>
      <c r="E12" s="125" t="s">
        <v>45</v>
      </c>
      <c r="F12" s="125"/>
      <c r="G12" s="125"/>
    </row>
    <row r="13" spans="1:14" s="18" customFormat="1" ht="14.25" customHeight="1" x14ac:dyDescent="0.25">
      <c r="A13" s="78" t="s">
        <v>74</v>
      </c>
      <c r="B13" s="80"/>
      <c r="C13" s="80"/>
      <c r="D13" s="80"/>
      <c r="E13" s="80"/>
      <c r="F13" s="80"/>
      <c r="G13" s="79"/>
    </row>
  </sheetData>
  <mergeCells count="24">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9 L8:L9">
    <cfRule type="cellIs" dxfId="119" priority="8" stopIfTrue="1" operator="equal">
      <formula>"INACEPTABLE"</formula>
    </cfRule>
    <cfRule type="cellIs" dxfId="118" priority="9" stopIfTrue="1" operator="equal">
      <formula>"IMPORTANTE"</formula>
    </cfRule>
    <cfRule type="cellIs" dxfId="117" priority="10" stopIfTrue="1" operator="equal">
      <formula>"MODERADO"</formula>
    </cfRule>
  </conditionalFormatting>
  <conditionalFormatting sqref="F8:F9 L8:L9">
    <cfRule type="cellIs" dxfId="116" priority="7" stopIfTrue="1" operator="equal">
      <formula>"TOLERABLE"</formula>
    </cfRule>
  </conditionalFormatting>
  <conditionalFormatting sqref="F8:F9 L8:L9">
    <cfRule type="cellIs" dxfId="115" priority="5" stopIfTrue="1" operator="equal">
      <formula>"ZONA RIESGO ALTA"</formula>
    </cfRule>
    <cfRule type="cellIs" dxfId="114" priority="6" stopIfTrue="1" operator="equal">
      <formula>"ZONA RIESGO EXTREMA"</formula>
    </cfRule>
  </conditionalFormatting>
  <conditionalFormatting sqref="F8:F9 L8:L9">
    <cfRule type="cellIs" dxfId="113" priority="3" stopIfTrue="1" operator="equal">
      <formula>"ZONA RIESGO BAJA"</formula>
    </cfRule>
    <cfRule type="cellIs" dxfId="112" priority="4" stopIfTrue="1" operator="equal">
      <formula>"ZONA RIESGO MODERADA"</formula>
    </cfRule>
  </conditionalFormatting>
  <conditionalFormatting sqref="F8:F9 L8:L9">
    <cfRule type="cellIs" dxfId="111" priority="1" stopIfTrue="1" operator="equal">
      <formula>"ZONA RIESGO MODERADA"</formula>
    </cfRule>
    <cfRule type="cellIs" dxfId="11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500-000000000000}"/>
    <dataValidation allowBlank="1" showInputMessage="1" showErrorMessage="1" prompt="Es la materialización del riesgo y las consecuencias de su aparición. Su escala es: 5 bajo impacto, 10 medio, 20 alto impacto._x000a_" sqref="E7" xr:uid="{00000000-0002-0000-05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500-000002000000}">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tabColor rgb="FF92D050"/>
  </sheetPr>
  <dimension ref="A1:N13"/>
  <sheetViews>
    <sheetView topLeftCell="G1" workbookViewId="0">
      <selection activeCell="O6" sqref="O1:Q1048576"/>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26" t="str">
        <f>'[7]CONTEXTO ESTRATEGICO'!A1</f>
        <v>EMPRESA DE RENOVACIÓN Y DESARROLLO URBANO DE BOGOTÁ</v>
      </c>
      <c r="B1" s="127"/>
      <c r="C1" s="127"/>
      <c r="D1" s="127"/>
      <c r="E1" s="127"/>
      <c r="F1" s="127"/>
      <c r="G1" s="127"/>
      <c r="H1" s="127"/>
      <c r="I1" s="127"/>
      <c r="J1" s="127"/>
      <c r="K1" s="127"/>
      <c r="L1" s="127"/>
      <c r="M1" s="127"/>
      <c r="N1" s="128"/>
    </row>
    <row r="2" spans="1:14" ht="14.25" customHeight="1" x14ac:dyDescent="0.2">
      <c r="A2" s="129" t="s">
        <v>48</v>
      </c>
      <c r="B2" s="130"/>
      <c r="C2" s="130"/>
      <c r="D2" s="130"/>
      <c r="E2" s="130"/>
      <c r="F2" s="130"/>
      <c r="G2" s="130"/>
      <c r="H2" s="130"/>
      <c r="I2" s="130"/>
      <c r="J2" s="130"/>
      <c r="K2" s="130"/>
      <c r="L2" s="130"/>
      <c r="M2" s="130"/>
      <c r="N2" s="131"/>
    </row>
    <row r="3" spans="1:14" s="9" customFormat="1" ht="22.5" customHeight="1" x14ac:dyDescent="0.2">
      <c r="A3" s="123" t="s">
        <v>0</v>
      </c>
      <c r="B3" s="123"/>
      <c r="C3" s="122" t="s">
        <v>1</v>
      </c>
      <c r="D3" s="122"/>
      <c r="E3" s="122"/>
      <c r="F3" s="122"/>
      <c r="G3" s="122"/>
      <c r="H3" s="122"/>
      <c r="I3" s="122"/>
      <c r="J3" s="122"/>
      <c r="K3" s="122"/>
      <c r="L3" s="122"/>
      <c r="M3" s="122"/>
      <c r="N3" s="122"/>
    </row>
    <row r="4" spans="1:14" s="9" customFormat="1" ht="15" x14ac:dyDescent="0.2">
      <c r="A4" s="123"/>
      <c r="B4" s="123"/>
      <c r="C4" s="122"/>
      <c r="D4" s="122"/>
      <c r="E4" s="122"/>
      <c r="F4" s="122"/>
      <c r="G4" s="122"/>
      <c r="H4" s="122"/>
      <c r="I4" s="122"/>
      <c r="J4" s="122"/>
      <c r="K4" s="122"/>
      <c r="L4" s="122"/>
      <c r="M4" s="122"/>
      <c r="N4" s="122"/>
    </row>
    <row r="5" spans="1:14" s="23" customFormat="1" ht="90" customHeight="1" x14ac:dyDescent="0.3">
      <c r="A5" s="121" t="str">
        <f>'[7]CONTEXTO ESTRATEGICO'!A12</f>
        <v>COMERCIALIZACIÓN</v>
      </c>
      <c r="B5" s="121"/>
      <c r="C5" s="121" t="str">
        <f>[7]ANALISIS!C8</f>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
      <c r="D5" s="121"/>
      <c r="E5" s="121"/>
      <c r="F5" s="121"/>
      <c r="G5" s="121"/>
      <c r="H5" s="121"/>
      <c r="I5" s="121"/>
      <c r="J5" s="121"/>
      <c r="K5" s="121"/>
      <c r="L5" s="121"/>
      <c r="M5" s="121"/>
      <c r="N5" s="121"/>
    </row>
    <row r="6" spans="1:14" s="19" customFormat="1" ht="12" x14ac:dyDescent="0.2">
      <c r="A6" s="85" t="s">
        <v>2</v>
      </c>
      <c r="B6" s="85" t="s">
        <v>3</v>
      </c>
      <c r="C6" s="88" t="s">
        <v>34</v>
      </c>
      <c r="D6" s="88" t="s">
        <v>4</v>
      </c>
      <c r="E6" s="88"/>
      <c r="F6" s="88" t="s">
        <v>33</v>
      </c>
      <c r="G6" s="88" t="s">
        <v>11</v>
      </c>
      <c r="H6" s="88" t="s">
        <v>12</v>
      </c>
      <c r="I6" s="88" t="s">
        <v>5</v>
      </c>
      <c r="J6" s="88"/>
      <c r="K6" s="88"/>
      <c r="L6" s="88" t="s">
        <v>6</v>
      </c>
      <c r="M6" s="88" t="s">
        <v>7</v>
      </c>
      <c r="N6" s="88" t="s">
        <v>8</v>
      </c>
    </row>
    <row r="7" spans="1:14" s="19" customFormat="1" ht="24" x14ac:dyDescent="0.2">
      <c r="A7" s="85"/>
      <c r="B7" s="85"/>
      <c r="C7" s="88"/>
      <c r="D7" s="11" t="s">
        <v>9</v>
      </c>
      <c r="E7" s="11" t="s">
        <v>10</v>
      </c>
      <c r="F7" s="88"/>
      <c r="G7" s="88"/>
      <c r="H7" s="88"/>
      <c r="I7" s="11" t="s">
        <v>13</v>
      </c>
      <c r="J7" s="11" t="s">
        <v>14</v>
      </c>
      <c r="K7" s="11" t="s">
        <v>15</v>
      </c>
      <c r="L7" s="88"/>
      <c r="M7" s="88"/>
      <c r="N7" s="88"/>
    </row>
    <row r="8" spans="1:14" s="25" customFormat="1" ht="330.75" customHeight="1" x14ac:dyDescent="0.2">
      <c r="A8" s="4" t="str">
        <f>[7]IDENTIFICACIÓN!A12</f>
        <v>R1</v>
      </c>
      <c r="B8" s="4" t="str">
        <f>'[7]CONTEXTO ESTRATEGICO'!J12</f>
        <v>Posibilidad de favorecimiento a terceros en los procesos de comercialización.</v>
      </c>
      <c r="C8" s="26" t="s">
        <v>40</v>
      </c>
      <c r="D8" s="4">
        <f>[7]ANALISIS!C11</f>
        <v>1</v>
      </c>
      <c r="E8" s="4">
        <f>[7]ANALISIS!D11</f>
        <v>5</v>
      </c>
      <c r="F8" s="24" t="str">
        <f>[7]ANALISIS!H11</f>
        <v>ZONA RIESGO ALTA</v>
      </c>
      <c r="G8" s="4" t="str">
        <f>CONCATENATE('[7]VALORACION CONTROLES'!C12,". ",'[7]VALORACION CONTROLES'!C13,". ",'[7]VALORACION CONTROLES'!C14)</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H8" s="5" t="str">
        <f>'[7]VALORACIÓN DEL RIESGO'!F11</f>
        <v>PROBABILIDAD</v>
      </c>
      <c r="I8" s="4">
        <f>IF(B8="",0,(IF('[7]VALORACIÓN DEL RIESGO'!J11&lt;50,'[7]MAPA DE RIESGO'!C13,(IF(AND('[7]VALORACIÓN DEL RIESGO'!J11&gt;=51,H8="IMPACTO"),D8,(IF(AND('[7]VALORACIÓN DEL RIESGO'!J11&gt;=51,'[7]VALORACIÓN DEL RIESGO'!J11&lt;=75,H8="PROBABILIDAD"),(IF(D8-1&lt;=0,1,D8-1)),(IF(AND('[7]VALORACIÓN DEL RIESGO'!J11&gt;=76,'[7]VALORACIÓN DEL RIESGO'!J11&lt;=100,H8="PROBABILIDAD"),(IF(D8-2&lt;=0,1,D8-2)))))))))))</f>
        <v>1</v>
      </c>
      <c r="J8" s="4">
        <f>IF(B8="",0,(IF('[7]VALORACIÓN DEL RIESGO'!J11&lt;50,'[7]MAPA DE RIESGO'!D13,(IF(AND('[7]VALORACIÓN DEL RIESGO'!J11&gt;=51,H8="PROBABILIDAD"),E8,(IF(AND('[7]VALORACIÓN DEL RIESGO'!J11&gt;=51,'[7]VALORACIÓN DEL RIESGO'!J11&lt;=75,H8="IMPACTO"),(IF(E8-1&lt;=0,1,E8-1)),(IF(AND('[7]VALORACIÓN DEL RIESGO'!J11&gt;=76,'[7]VALORACIÓN DEL RIESGO'!J11&lt;=100,H8="IMPACTO"),(IF(E8-2&lt;=0,1,E8-2)))))))))))</f>
        <v>5</v>
      </c>
      <c r="K8" s="4">
        <f>(I8*J8)*4</f>
        <v>20</v>
      </c>
      <c r="L8" s="24" t="str">
        <f>IF(OR(AND(I8=3,J8=4),AND(I8=2,J8=5),AND(K8&gt;=52,K8&lt;=100)),"ZONA RIESGO EXTREMA",IF(OR(AND(I8=5,J8=2),AND(I8=4,J8=3),AND(I8=1,J8=4),AND(K8=20),AND(K8&gt;=28,K8&lt;=48)),"ZONA RIESGO ALTA",IF(OR(AND(I8=1,J8=3),AND(I8=4,J8=1),AND(K8=24)),"ZONA RIESGO MODERADA",IF(AND(K8&gt;=4,K8&lt;=16),"ZONA RIESGO BAJA"))))</f>
        <v>ZONA RIESGO ALTA</v>
      </c>
      <c r="M8" s="4" t="str">
        <f>[7]ANALISIS!I11</f>
        <v>EVITAR EL RIESGO</v>
      </c>
      <c r="N8" s="4" t="str">
        <f>[7]ANALISIS!J11</f>
        <v>Publicar los procesos de comercialización (convocatorias) en el sitio web de la Empresa.</v>
      </c>
    </row>
    <row r="9" spans="1:14" s="25" customFormat="1" ht="281.25" customHeight="1" x14ac:dyDescent="0.2">
      <c r="A9" s="4" t="str">
        <f>[7]IDENTIFICACIÓN!A13</f>
        <v>R2</v>
      </c>
      <c r="B9" s="4" t="str">
        <f>'[7]CONTEXTO ESTRATEGICO'!J13</f>
        <v>Posibilidad de que los predios susceptibles de comercializar se conviertan en activos improductivos y no se pueda concretar un negocio inmobiliario para el desarrollo del proyecto de renovación urbana.</v>
      </c>
      <c r="C9" s="26" t="s">
        <v>35</v>
      </c>
      <c r="D9" s="4">
        <f>[7]ANALISIS!C12</f>
        <v>4</v>
      </c>
      <c r="E9" s="4">
        <f>[7]ANALISIS!D12</f>
        <v>4</v>
      </c>
      <c r="F9" s="24" t="str">
        <f>[7]ANALISIS!H12</f>
        <v>ZONA RIESGO EXTREMA</v>
      </c>
      <c r="G9" s="4" t="str">
        <f>CONCATENATE('[7]VALORACION CONTROLES'!C13,". ",'[7]VALORACION CONTROLES'!C14,". ",'[7]VALORACION CONTROLES'!C15)</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H9" s="5" t="str">
        <f>'[7]VALORACIÓN DEL RIESGO'!F12</f>
        <v>IMPACTO</v>
      </c>
      <c r="I9" s="4">
        <f>IF(B9="",0,(IF('[7]VALORACIÓN DEL RIESGO'!J12&lt;50,'[7]MAPA DE RIESGO'!C14,(IF(AND('[7]VALORACIÓN DEL RIESGO'!J12&gt;=51,H9="IMPACTO"),D9,(IF(AND('[7]VALORACIÓN DEL RIESGO'!J12&gt;=51,'[7]VALORACIÓN DEL RIESGO'!J12&lt;=75,H9="PROBABILIDAD"),(IF(D9-1&lt;=0,1,D9-1)),(IF(AND('[7]VALORACIÓN DEL RIESGO'!J12&gt;=76,'[7]VALORACIÓN DEL RIESGO'!J12&lt;=100,H9="PROBABILIDAD"),(IF(D9-2&lt;=0,1,D9-2)))))))))))</f>
        <v>4</v>
      </c>
      <c r="J9" s="4">
        <f>IF(B9="",0,(IF('[7]VALORACIÓN DEL RIESGO'!J12&lt;50,'[7]MAPA DE RIESGO'!D14,(IF(AND('[7]VALORACIÓN DEL RIESGO'!J12&gt;=51,H9="PROBABILIDAD"),E9,(IF(AND('[7]VALORACIÓN DEL RIESGO'!J12&gt;=51,'[7]VALORACIÓN DEL RIESGO'!J12&lt;=75,H9="IMPACTO"),(IF(E9-1&lt;=0,1,E9-1)),(IF(AND('[7]VALORACIÓN DEL RIESGO'!J12&gt;=76,'[7]VALORACIÓN DEL RIESGO'!J12&lt;=100,H9="IMPACTO"),(IF(E9-2&lt;=0,1,E9-2)))))))))))</f>
        <v>4</v>
      </c>
      <c r="K9" s="4">
        <f t="shared" ref="K9" si="0">(I9*J9)*4</f>
        <v>64</v>
      </c>
      <c r="L9" s="24" t="str">
        <f t="shared" ref="L9" si="1">IF(OR(AND(I9=3,J9=4),AND(I9=2,J9=5),AND(K9&gt;=52,K9&lt;=100)),"ZONA RIESGO EXTREMA",IF(OR(AND(I9=5,J9=2),AND(I9=4,J9=3),AND(I9=1,J9=4),AND(K9=20),AND(K9&gt;=28,K9&lt;=48)),"ZONA RIESGO ALTA",IF(OR(AND(I9=1,J9=3),AND(I9=4,J9=1),AND(K9=24)),"ZONA RIESGO MODERADA",IF(AND(K9&gt;=4,K9&lt;=16),"ZONA RIESGO BAJA"))))</f>
        <v>ZONA RIESGO EXTREMA</v>
      </c>
      <c r="M9" s="4" t="str">
        <f>[7]ANALISIS!I12</f>
        <v>EVITAR EL RIESGO</v>
      </c>
      <c r="N9" s="4" t="str">
        <f>[7]ANALISIS!J12</f>
        <v>Identificar las zonas susceptibles de comercialización desde la planeación del proyecto y definir las estrategias de comercialización.</v>
      </c>
    </row>
    <row r="11" spans="1:14" s="13" customFormat="1" ht="15" x14ac:dyDescent="0.25">
      <c r="A11" s="124" t="s">
        <v>41</v>
      </c>
      <c r="B11" s="124"/>
      <c r="C11" s="124" t="s">
        <v>42</v>
      </c>
      <c r="D11" s="124"/>
      <c r="E11" s="124" t="s">
        <v>43</v>
      </c>
      <c r="F11" s="124"/>
      <c r="G11" s="124"/>
    </row>
    <row r="12" spans="1:14" s="18" customFormat="1" ht="68.25" customHeight="1" x14ac:dyDescent="0.25">
      <c r="A12" s="145" t="s">
        <v>61</v>
      </c>
      <c r="B12" s="145"/>
      <c r="C12" s="125" t="s">
        <v>63</v>
      </c>
      <c r="D12" s="125"/>
      <c r="E12" s="125" t="s">
        <v>45</v>
      </c>
      <c r="F12" s="125"/>
      <c r="G12" s="125"/>
    </row>
    <row r="13" spans="1:14" s="18" customFormat="1" ht="14.25" customHeight="1" x14ac:dyDescent="0.25">
      <c r="A13" s="78" t="s">
        <v>74</v>
      </c>
      <c r="B13" s="80"/>
      <c r="C13" s="80"/>
      <c r="D13" s="80"/>
      <c r="E13" s="80"/>
      <c r="F13" s="80"/>
      <c r="G13" s="79"/>
    </row>
  </sheetData>
  <mergeCells count="24">
    <mergeCell ref="L6:L7"/>
    <mergeCell ref="A13:G13"/>
    <mergeCell ref="A11:B11"/>
    <mergeCell ref="C11:D11"/>
    <mergeCell ref="E11:G11"/>
    <mergeCell ref="A12:B12"/>
    <mergeCell ref="C12:D12"/>
    <mergeCell ref="E12:G12"/>
    <mergeCell ref="A1:N1"/>
    <mergeCell ref="A2:N2"/>
    <mergeCell ref="A3:B4"/>
    <mergeCell ref="A5:B5"/>
    <mergeCell ref="A6:A7"/>
    <mergeCell ref="B6:B7"/>
    <mergeCell ref="D6:E6"/>
    <mergeCell ref="M6:M7"/>
    <mergeCell ref="N6:N7"/>
    <mergeCell ref="C3:N4"/>
    <mergeCell ref="C5:N5"/>
    <mergeCell ref="C6:C7"/>
    <mergeCell ref="F6:F7"/>
    <mergeCell ref="G6:G7"/>
    <mergeCell ref="H6:H7"/>
    <mergeCell ref="I6:K6"/>
  </mergeCells>
  <conditionalFormatting sqref="F8:F9 L8:L9">
    <cfRule type="cellIs" dxfId="109" priority="8" stopIfTrue="1" operator="equal">
      <formula>"INACEPTABLE"</formula>
    </cfRule>
    <cfRule type="cellIs" dxfId="108" priority="9" stopIfTrue="1" operator="equal">
      <formula>"IMPORTANTE"</formula>
    </cfRule>
    <cfRule type="cellIs" dxfId="107" priority="10" stopIfTrue="1" operator="equal">
      <formula>"MODERADO"</formula>
    </cfRule>
  </conditionalFormatting>
  <conditionalFormatting sqref="F8:F9 L8:L9">
    <cfRule type="cellIs" dxfId="106" priority="7" stopIfTrue="1" operator="equal">
      <formula>"TOLERABLE"</formula>
    </cfRule>
  </conditionalFormatting>
  <conditionalFormatting sqref="F8:F9 L8:L9">
    <cfRule type="cellIs" dxfId="105" priority="5" stopIfTrue="1" operator="equal">
      <formula>"ZONA RIESGO ALTA"</formula>
    </cfRule>
    <cfRule type="cellIs" dxfId="104" priority="6" stopIfTrue="1" operator="equal">
      <formula>"ZONA RIESGO EXTREMA"</formula>
    </cfRule>
  </conditionalFormatting>
  <conditionalFormatting sqref="F8:F9 L8:L9">
    <cfRule type="cellIs" dxfId="103" priority="3" stopIfTrue="1" operator="equal">
      <formula>"ZONA RIESGO BAJA"</formula>
    </cfRule>
    <cfRule type="cellIs" dxfId="102" priority="4" stopIfTrue="1" operator="equal">
      <formula>"ZONA RIESGO MODERADA"</formula>
    </cfRule>
  </conditionalFormatting>
  <conditionalFormatting sqref="F8:F9 L8:L9">
    <cfRule type="cellIs" dxfId="101" priority="1" stopIfTrue="1" operator="equal">
      <formula>"ZONA RIESGO MODERADA"</formula>
    </cfRule>
    <cfRule type="cellIs" dxfId="10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600-000000000000}"/>
    <dataValidation allowBlank="1" showInputMessage="1" showErrorMessage="1" prompt="Es la materialización del riesgo y las consecuencias de su aparición. Su escala es: 5 bajo impacto, 10 medio, 20 alto impacto._x000a_" sqref="E7" xr:uid="{00000000-0002-0000-06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600-000002000000}">
      <formula1>#REF!</formula1>
    </dataValidation>
  </dataValidations>
  <pageMargins left="0.7" right="0.7" top="0.75" bottom="0.75" header="0.3" footer="0.3"/>
  <pageSetup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Consolidado seguimiento</vt:lpstr>
      <vt:lpstr>Hoja1</vt:lpstr>
      <vt:lpstr>Hoja15</vt:lpstr>
      <vt:lpstr>G Grupos Inter</vt:lpstr>
      <vt:lpstr>Form Instrum</vt:lpstr>
      <vt:lpstr>Eval Finan Proye</vt:lpstr>
      <vt:lpstr>G Predial Social</vt:lpstr>
      <vt:lpstr>Ejec Proy</vt:lpstr>
      <vt:lpstr>Comerc</vt:lpstr>
      <vt:lpstr>Direc Ges Seg Proy</vt:lpstr>
      <vt:lpstr>G Jur Contr</vt:lpstr>
      <vt:lpstr>G Financ</vt:lpstr>
      <vt:lpstr>G TH</vt:lpstr>
      <vt:lpstr>G Ambiental</vt:lpstr>
      <vt:lpstr>G Serv Log</vt:lpstr>
      <vt:lpstr>G Docum</vt:lpstr>
      <vt:lpstr>G TIC</vt:lpstr>
      <vt:lpstr>Aten Ciudad</vt:lpstr>
      <vt:lpstr>Eval Seguim</vt:lpstr>
      <vt:lpstr>Hoja16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Alexander Mora</cp:lastModifiedBy>
  <dcterms:created xsi:type="dcterms:W3CDTF">2019-12-17T14:42:07Z</dcterms:created>
  <dcterms:modified xsi:type="dcterms:W3CDTF">2021-01-21T03:11:57Z</dcterms:modified>
</cp:coreProperties>
</file>